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4115" windowHeight="8265"/>
  </bookViews>
  <sheets>
    <sheet name="Relevé de note L1 2018-2019" sheetId="4" r:id="rId1"/>
  </sheets>
  <calcPr calcId="125725"/>
</workbook>
</file>

<file path=xl/calcChain.xml><?xml version="1.0" encoding="utf-8"?>
<calcChain xmlns="http://schemas.openxmlformats.org/spreadsheetml/2006/main">
  <c r="H2" i="4"/>
  <c r="A22"/>
  <c r="H21"/>
  <c r="A21"/>
  <c r="D21"/>
  <c r="M20"/>
  <c r="N20" s="1"/>
  <c r="E20"/>
  <c r="D20"/>
  <c r="M19"/>
  <c r="O19" s="1"/>
  <c r="P19" s="1"/>
  <c r="E19"/>
  <c r="D19"/>
  <c r="M18"/>
  <c r="N18" s="1"/>
  <c r="M17"/>
  <c r="E17"/>
  <c r="D17"/>
  <c r="M16"/>
  <c r="N16" s="1"/>
  <c r="M15"/>
  <c r="N15" s="1"/>
  <c r="M14"/>
  <c r="E14"/>
  <c r="D14"/>
  <c r="M13"/>
  <c r="N13" s="1"/>
  <c r="E13"/>
  <c r="D13"/>
  <c r="M12"/>
  <c r="N12" s="1"/>
  <c r="E12"/>
  <c r="D12"/>
  <c r="M11"/>
  <c r="N11" s="1"/>
  <c r="M10"/>
  <c r="N10" s="1"/>
  <c r="E10"/>
  <c r="D10"/>
  <c r="M9"/>
  <c r="N9" s="1"/>
  <c r="M8"/>
  <c r="N8" s="1"/>
  <c r="M7"/>
  <c r="E7"/>
  <c r="D7"/>
  <c r="O13" l="1"/>
  <c r="P13" s="1"/>
  <c r="O7"/>
  <c r="P7" s="1"/>
  <c r="O14"/>
  <c r="O17"/>
  <c r="O10"/>
  <c r="P10" s="1"/>
  <c r="O12"/>
  <c r="P12" s="1"/>
  <c r="N7"/>
  <c r="N14"/>
  <c r="N17"/>
  <c r="N19"/>
  <c r="O20"/>
  <c r="P20" s="1"/>
  <c r="Q7"/>
  <c r="Q14"/>
  <c r="P17" l="1"/>
  <c r="P14"/>
  <c r="R7"/>
  <c r="R14" l="1"/>
  <c r="N21" l="1"/>
</calcChain>
</file>

<file path=xl/sharedStrings.xml><?xml version="1.0" encoding="utf-8"?>
<sst xmlns="http://schemas.openxmlformats.org/spreadsheetml/2006/main" count="60" uniqueCount="45">
  <si>
    <t>Année :</t>
  </si>
  <si>
    <t>Semestre</t>
  </si>
  <si>
    <t xml:space="preserve"> Unités d'enseignement (U.E)</t>
  </si>
  <si>
    <t>Matière(s) constitutive(s) de l'unité d'enseignement</t>
  </si>
  <si>
    <t>Résultats obtenus</t>
  </si>
  <si>
    <t>Code</t>
  </si>
  <si>
    <t>Nature</t>
  </si>
  <si>
    <t>Crédit Requis</t>
  </si>
  <si>
    <t>Coef.</t>
  </si>
  <si>
    <t>Intitulé(s)</t>
  </si>
  <si>
    <t>Matière</t>
  </si>
  <si>
    <t>U.E</t>
  </si>
  <si>
    <t>Note</t>
  </si>
  <si>
    <t>Crédit</t>
  </si>
  <si>
    <t>Semestre 1</t>
  </si>
  <si>
    <t>UEF</t>
  </si>
  <si>
    <t>Fondamentale</t>
  </si>
  <si>
    <t>Chimie générale et organique</t>
  </si>
  <si>
    <t>Biologie cellulaire</t>
  </si>
  <si>
    <t>Mathématique Statistique</t>
  </si>
  <si>
    <t>UEM</t>
  </si>
  <si>
    <t>Méthodologique</t>
  </si>
  <si>
    <t>Géologie</t>
  </si>
  <si>
    <t>Techniques de communication et d'expression 1 (en Français)</t>
  </si>
  <si>
    <t>UET</t>
  </si>
  <si>
    <t>Découverte</t>
  </si>
  <si>
    <t>Méthode de Travail et Terminologie 1</t>
  </si>
  <si>
    <t>UED</t>
  </si>
  <si>
    <t>Transversale</t>
  </si>
  <si>
    <t>Histoire universelle des sciences biologiques</t>
  </si>
  <si>
    <t>Semestre 2</t>
  </si>
  <si>
    <t xml:space="preserve">Biologie animale </t>
  </si>
  <si>
    <t xml:space="preserve">Biologie végétale </t>
  </si>
  <si>
    <t>Thermodynamique et chimie des solutions</t>
  </si>
  <si>
    <t>Physique</t>
  </si>
  <si>
    <t>Techniques de communication et d'expression 2 (en Anglais)</t>
  </si>
  <si>
    <t>Sciences de la vie et impacts socio-économiques</t>
  </si>
  <si>
    <t xml:space="preserve">Total des crédits cumulés pour l'année (S1+S2) : </t>
  </si>
  <si>
    <t>L1</t>
  </si>
  <si>
    <t>Méthode de Travail et Terminologie 2</t>
  </si>
  <si>
    <t>Examen (60%)</t>
  </si>
  <si>
    <t>TD (20 ou 40%)</t>
  </si>
  <si>
    <t>TP (20 ou 40%)</t>
  </si>
  <si>
    <t>RELEVE DE NOTES 2018/2019 (Première année SNV)</t>
  </si>
  <si>
    <t>Version révisée le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</si>
</sst>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b/>
      <sz val="22"/>
      <name val="Cambria"/>
      <family val="1"/>
      <scheme val="major"/>
    </font>
    <font>
      <sz val="11"/>
      <name val="Calibri"/>
      <family val="2"/>
      <scheme val="min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8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sz val="12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4" fillId="2" borderId="0" xfId="0" applyFont="1" applyFill="1"/>
    <xf numFmtId="0" fontId="3" fillId="2" borderId="0" xfId="0" applyFont="1" applyFill="1" applyAlignment="1">
      <alignment horizontal="left" vertical="center"/>
    </xf>
    <xf numFmtId="2" fontId="6" fillId="4" borderId="10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8" fillId="3" borderId="14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left" vertical="center"/>
    </xf>
    <xf numFmtId="0" fontId="6" fillId="5" borderId="30" xfId="0" applyFont="1" applyFill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left" vertical="center"/>
    </xf>
    <xf numFmtId="0" fontId="6" fillId="5" borderId="25" xfId="0" applyFont="1" applyFill="1" applyBorder="1" applyAlignment="1">
      <alignment horizontal="center" vertical="center"/>
    </xf>
    <xf numFmtId="2" fontId="6" fillId="5" borderId="27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/>
    <xf numFmtId="164" fontId="2" fillId="2" borderId="0" xfId="0" applyNumberFormat="1" applyFont="1" applyFill="1"/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2" fontId="6" fillId="5" borderId="10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6" fillId="5" borderId="2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42" xfId="0" applyFont="1" applyFill="1" applyBorder="1" applyAlignment="1">
      <alignment vertical="top"/>
    </xf>
    <xf numFmtId="164" fontId="5" fillId="2" borderId="42" xfId="0" applyNumberFormat="1" applyFont="1" applyFill="1" applyBorder="1" applyAlignment="1">
      <alignment horizontal="left" vertical="center"/>
    </xf>
    <xf numFmtId="0" fontId="7" fillId="3" borderId="14" xfId="0" applyFont="1" applyFill="1" applyBorder="1" applyAlignment="1">
      <alignment vertical="center" textRotation="90"/>
    </xf>
    <xf numFmtId="0" fontId="5" fillId="2" borderId="0" xfId="0" applyFont="1" applyFill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5" borderId="3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40" xfId="0" applyFont="1" applyFill="1" applyBorder="1" applyAlignment="1">
      <alignment horizontal="left" vertical="center"/>
    </xf>
    <xf numFmtId="0" fontId="6" fillId="5" borderId="2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42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textRotation="90"/>
    </xf>
    <xf numFmtId="0" fontId="5" fillId="5" borderId="19" xfId="0" applyFont="1" applyFill="1" applyBorder="1" applyAlignment="1">
      <alignment horizontal="center" vertical="center" textRotation="90"/>
    </xf>
    <xf numFmtId="0" fontId="5" fillId="5" borderId="23" xfId="0" applyFont="1" applyFill="1" applyBorder="1" applyAlignment="1">
      <alignment horizontal="center" vertical="center" textRotation="90"/>
    </xf>
    <xf numFmtId="0" fontId="6" fillId="5" borderId="28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6" fillId="5" borderId="29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164" fontId="6" fillId="5" borderId="16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6" fillId="5" borderId="27" xfId="0" applyNumberFormat="1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2" fontId="6" fillId="5" borderId="16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2" fontId="6" fillId="5" borderId="7" xfId="0" applyNumberFormat="1" applyFont="1" applyFill="1" applyBorder="1" applyAlignment="1">
      <alignment horizontal="center" vertical="center"/>
    </xf>
    <xf numFmtId="2" fontId="6" fillId="5" borderId="10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4" borderId="7" xfId="0" applyNumberFormat="1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2" fontId="6" fillId="4" borderId="16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39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1" xfId="0" applyFont="1" applyFill="1" applyBorder="1" applyAlignment="1">
      <alignment horizontal="left" vertical="center"/>
    </xf>
    <xf numFmtId="0" fontId="6" fillId="4" borderId="36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center" vertical="center" textRotation="90"/>
    </xf>
    <xf numFmtId="0" fontId="5" fillId="4" borderId="32" xfId="0" applyFont="1" applyFill="1" applyBorder="1" applyAlignment="1">
      <alignment horizontal="center" vertical="center" textRotation="90"/>
    </xf>
    <xf numFmtId="0" fontId="6" fillId="4" borderId="15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 textRotation="90"/>
    </xf>
    <xf numFmtId="0" fontId="7" fillId="3" borderId="44" xfId="0" applyFont="1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right" vertical="center"/>
    </xf>
    <xf numFmtId="14" fontId="10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4">
    <dxf>
      <font>
        <color theme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Normal="100" workbookViewId="0">
      <selection activeCell="J7" sqref="J7"/>
    </sheetView>
  </sheetViews>
  <sheetFormatPr baseColWidth="10" defaultRowHeight="15"/>
  <cols>
    <col min="1" max="1" width="3.5703125" style="1" bestFit="1" customWidth="1"/>
    <col min="2" max="2" width="6.7109375" style="1" customWidth="1"/>
    <col min="3" max="3" width="13" style="1" customWidth="1"/>
    <col min="4" max="4" width="7.7109375" style="1" customWidth="1"/>
    <col min="5" max="5" width="5.42578125" style="1" customWidth="1"/>
    <col min="6" max="6" width="11.42578125" style="1"/>
    <col min="7" max="7" width="35.140625" style="1" customWidth="1"/>
    <col min="8" max="8" width="7.7109375" style="1" customWidth="1"/>
    <col min="9" max="9" width="6.140625" style="1" bestFit="1" customWidth="1"/>
    <col min="10" max="10" width="8.42578125" style="1" customWidth="1"/>
    <col min="11" max="11" width="7.85546875" style="1" customWidth="1"/>
    <col min="12" max="12" width="7.140625" style="1" customWidth="1"/>
    <col min="13" max="13" width="6.85546875" style="1" customWidth="1"/>
    <col min="14" max="14" width="6.7109375" style="1" bestFit="1" customWidth="1"/>
    <col min="15" max="15" width="7.28515625" style="1" customWidth="1"/>
    <col min="16" max="16" width="7.42578125" style="1" customWidth="1"/>
    <col min="17" max="17" width="8.28515625" style="1" bestFit="1" customWidth="1"/>
    <col min="18" max="18" width="6.7109375" style="1" bestFit="1" customWidth="1"/>
    <col min="19" max="19" width="9.28515625" style="22" customWidth="1"/>
    <col min="20" max="33" width="11.42578125" style="22"/>
    <col min="34" max="16384" width="11.42578125" style="1"/>
  </cols>
  <sheetData>
    <row r="1" spans="1:20" ht="27">
      <c r="A1" s="131" t="s">
        <v>43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20" ht="15.75" customHeight="1">
      <c r="A2" s="54"/>
      <c r="B2" s="54"/>
      <c r="C2" s="54"/>
      <c r="D2" s="54"/>
      <c r="E2" s="144" t="s">
        <v>44</v>
      </c>
      <c r="F2" s="144"/>
      <c r="G2" s="144"/>
      <c r="H2" s="145">
        <f ca="1">TODAY()</f>
        <v>43496</v>
      </c>
      <c r="I2" s="145"/>
      <c r="J2" s="145"/>
      <c r="K2" s="145"/>
      <c r="L2" s="145"/>
      <c r="M2" s="145"/>
      <c r="N2" s="54"/>
      <c r="O2" s="54"/>
      <c r="P2" s="54"/>
      <c r="Q2" s="54"/>
      <c r="R2" s="54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33" t="s">
        <v>0</v>
      </c>
      <c r="R3" s="21" t="s">
        <v>38</v>
      </c>
    </row>
    <row r="4" spans="1:20" ht="15" customHeight="1">
      <c r="A4" s="57"/>
      <c r="B4" s="132" t="s">
        <v>2</v>
      </c>
      <c r="C4" s="132"/>
      <c r="D4" s="132"/>
      <c r="E4" s="132"/>
      <c r="F4" s="132" t="s">
        <v>3</v>
      </c>
      <c r="G4" s="132"/>
      <c r="H4" s="132"/>
      <c r="I4" s="132"/>
      <c r="J4" s="133" t="s">
        <v>4</v>
      </c>
      <c r="K4" s="134"/>
      <c r="L4" s="134"/>
      <c r="M4" s="134"/>
      <c r="N4" s="134"/>
      <c r="O4" s="134"/>
      <c r="P4" s="134"/>
      <c r="Q4" s="134"/>
      <c r="R4" s="134"/>
    </row>
    <row r="5" spans="1:20">
      <c r="A5" s="142" t="s">
        <v>1</v>
      </c>
      <c r="B5" s="135" t="s">
        <v>5</v>
      </c>
      <c r="C5" s="135" t="s">
        <v>6</v>
      </c>
      <c r="D5" s="137" t="s">
        <v>7</v>
      </c>
      <c r="E5" s="135" t="s">
        <v>8</v>
      </c>
      <c r="F5" s="135" t="s">
        <v>9</v>
      </c>
      <c r="G5" s="135"/>
      <c r="H5" s="137" t="s">
        <v>7</v>
      </c>
      <c r="I5" s="135" t="s">
        <v>8</v>
      </c>
      <c r="J5" s="139" t="s">
        <v>10</v>
      </c>
      <c r="K5" s="140"/>
      <c r="L5" s="140"/>
      <c r="M5" s="140"/>
      <c r="N5" s="141"/>
      <c r="O5" s="139" t="s">
        <v>11</v>
      </c>
      <c r="P5" s="141"/>
      <c r="Q5" s="139" t="s">
        <v>1</v>
      </c>
      <c r="R5" s="140"/>
    </row>
    <row r="6" spans="1:20" ht="41.25" customHeight="1" thickBot="1">
      <c r="A6" s="143"/>
      <c r="B6" s="136"/>
      <c r="C6" s="136"/>
      <c r="D6" s="138"/>
      <c r="E6" s="136"/>
      <c r="F6" s="136"/>
      <c r="G6" s="136"/>
      <c r="H6" s="138"/>
      <c r="I6" s="136"/>
      <c r="J6" s="44" t="s">
        <v>40</v>
      </c>
      <c r="K6" s="44" t="s">
        <v>41</v>
      </c>
      <c r="L6" s="44" t="s">
        <v>42</v>
      </c>
      <c r="M6" s="12" t="s">
        <v>12</v>
      </c>
      <c r="N6" s="43" t="s">
        <v>13</v>
      </c>
      <c r="O6" s="43" t="s">
        <v>12</v>
      </c>
      <c r="P6" s="43" t="s">
        <v>13</v>
      </c>
      <c r="Q6" s="12" t="s">
        <v>12</v>
      </c>
      <c r="R6" s="43" t="s">
        <v>13</v>
      </c>
    </row>
    <row r="7" spans="1:20">
      <c r="A7" s="124" t="s">
        <v>14</v>
      </c>
      <c r="B7" s="126" t="s">
        <v>15</v>
      </c>
      <c r="C7" s="113" t="s">
        <v>16</v>
      </c>
      <c r="D7" s="113">
        <f>SUM(H7:H9)</f>
        <v>18</v>
      </c>
      <c r="E7" s="128">
        <f>SUM(I7:I9)</f>
        <v>9</v>
      </c>
      <c r="F7" s="109" t="s">
        <v>17</v>
      </c>
      <c r="G7" s="110"/>
      <c r="H7" s="13">
        <v>6</v>
      </c>
      <c r="I7" s="14">
        <v>3</v>
      </c>
      <c r="J7" s="26">
        <v>20</v>
      </c>
      <c r="K7" s="26">
        <v>10</v>
      </c>
      <c r="L7" s="26">
        <v>10</v>
      </c>
      <c r="M7" s="14">
        <f>IF(OR(J7&gt;20,K7&gt;20,L7&gt;20,J7&lt;0,K7&lt;0,L7&lt;0),"",J7*0.6+K7*0.2+L7*0.2)</f>
        <v>16</v>
      </c>
      <c r="N7" s="14">
        <f>IF(M7="","",IF(M7&gt;=10,H7,""))</f>
        <v>6</v>
      </c>
      <c r="O7" s="111">
        <f>(M7*I7+M8*I8+M9*I9)/SUM(I7:I9)</f>
        <v>13.333333333333334</v>
      </c>
      <c r="P7" s="113">
        <f>IF(O7&gt;=10,SUM(H8:H9),SUM(N8:N9))</f>
        <v>12</v>
      </c>
      <c r="Q7" s="116">
        <f>(M7*I7+M8*I8+M9*I9+M10*I10+M11*I11+M12*I12+M13*I13)/SUM(I7:I13)</f>
        <v>13.176470588235293</v>
      </c>
      <c r="R7" s="113">
        <f>IF(Q7&gt;=10,30,SUM(P7:P13))</f>
        <v>30</v>
      </c>
    </row>
    <row r="8" spans="1:20">
      <c r="A8" s="125"/>
      <c r="B8" s="127"/>
      <c r="C8" s="114"/>
      <c r="D8" s="114"/>
      <c r="E8" s="129"/>
      <c r="F8" s="118" t="s">
        <v>18</v>
      </c>
      <c r="G8" s="119"/>
      <c r="H8" s="37">
        <v>8</v>
      </c>
      <c r="I8" s="37">
        <v>4</v>
      </c>
      <c r="J8" s="24">
        <v>20</v>
      </c>
      <c r="K8" s="24"/>
      <c r="L8" s="24"/>
      <c r="M8" s="37">
        <f t="shared" ref="M8:M16" si="0">IF(OR(J8&gt;20,K8&gt;20,L8&gt;20,J8&lt;0,K8&lt;0,L8&lt;0),"",J8*0.6+K8*0.2+L8*0.2)</f>
        <v>12</v>
      </c>
      <c r="N8" s="37">
        <f t="shared" ref="N8:N20" si="1">IF(M8="","",IF(M8&gt;=10,H8,""))</f>
        <v>8</v>
      </c>
      <c r="O8" s="112"/>
      <c r="P8" s="114"/>
      <c r="Q8" s="117"/>
      <c r="R8" s="114"/>
    </row>
    <row r="9" spans="1:20">
      <c r="A9" s="125"/>
      <c r="B9" s="99"/>
      <c r="C9" s="115"/>
      <c r="D9" s="115"/>
      <c r="E9" s="130"/>
      <c r="F9" s="120" t="s">
        <v>19</v>
      </c>
      <c r="G9" s="121"/>
      <c r="H9" s="37">
        <v>4</v>
      </c>
      <c r="I9" s="37">
        <v>2</v>
      </c>
      <c r="J9" s="24">
        <v>20</v>
      </c>
      <c r="K9" s="24"/>
      <c r="L9" s="50"/>
      <c r="M9" s="37">
        <f>IF(OR(J9&gt;20,K9&gt;20,L9&gt;20,J9&lt;0,K9&lt;0,L9&lt;0),"",J9*0.6+K9*0.4)</f>
        <v>12</v>
      </c>
      <c r="N9" s="37">
        <f t="shared" si="1"/>
        <v>4</v>
      </c>
      <c r="O9" s="108"/>
      <c r="P9" s="115"/>
      <c r="Q9" s="117"/>
      <c r="R9" s="114"/>
    </row>
    <row r="10" spans="1:20">
      <c r="A10" s="125"/>
      <c r="B10" s="98" t="s">
        <v>20</v>
      </c>
      <c r="C10" s="100" t="s">
        <v>21</v>
      </c>
      <c r="D10" s="102">
        <f>SUM(H10:H11)</f>
        <v>9</v>
      </c>
      <c r="E10" s="103">
        <f>SUM(I10:I11)</f>
        <v>5</v>
      </c>
      <c r="F10" s="105" t="s">
        <v>22</v>
      </c>
      <c r="G10" s="106"/>
      <c r="H10" s="37">
        <v>5</v>
      </c>
      <c r="I10" s="37">
        <v>3</v>
      </c>
      <c r="J10" s="24">
        <v>20</v>
      </c>
      <c r="K10" s="24"/>
      <c r="L10" s="50"/>
      <c r="M10" s="37">
        <f>IF(OR(J10&gt;20,K10&gt;20,L10&gt;20,J10&lt;0,K10&lt;0,L10&lt;0),"",J10*0.6+K10*0.4)</f>
        <v>12</v>
      </c>
      <c r="N10" s="37">
        <f t="shared" si="1"/>
        <v>5</v>
      </c>
      <c r="O10" s="107">
        <f>(M10*I10+M11*I11)/SUM(I10:I11)</f>
        <v>12</v>
      </c>
      <c r="P10" s="102">
        <f>IF(O10&gt;=10,SUM(H10:H11),SUM(N10:N11))</f>
        <v>9</v>
      </c>
      <c r="Q10" s="117"/>
      <c r="R10" s="114"/>
    </row>
    <row r="11" spans="1:20">
      <c r="A11" s="125"/>
      <c r="B11" s="99"/>
      <c r="C11" s="101"/>
      <c r="D11" s="102"/>
      <c r="E11" s="104"/>
      <c r="F11" s="105" t="s">
        <v>23</v>
      </c>
      <c r="G11" s="106"/>
      <c r="H11" s="37">
        <v>4</v>
      </c>
      <c r="I11" s="37">
        <v>2</v>
      </c>
      <c r="J11" s="24">
        <v>20</v>
      </c>
      <c r="K11" s="24"/>
      <c r="L11" s="50"/>
      <c r="M11" s="37">
        <f>IF(OR(J11&gt;20,K11&gt;20,L11&gt;20,J11&lt;0,K11&lt;0,L11&lt;0),"",J11*0.6+K11*0.4)</f>
        <v>12</v>
      </c>
      <c r="N11" s="37">
        <f t="shared" si="1"/>
        <v>4</v>
      </c>
      <c r="O11" s="108"/>
      <c r="P11" s="102"/>
      <c r="Q11" s="117"/>
      <c r="R11" s="114"/>
    </row>
    <row r="12" spans="1:20">
      <c r="A12" s="125"/>
      <c r="B12" s="15" t="s">
        <v>24</v>
      </c>
      <c r="C12" s="35" t="s">
        <v>25</v>
      </c>
      <c r="D12" s="37">
        <f>H12</f>
        <v>2</v>
      </c>
      <c r="E12" s="45">
        <f>I12</f>
        <v>2</v>
      </c>
      <c r="F12" s="105" t="s">
        <v>26</v>
      </c>
      <c r="G12" s="106"/>
      <c r="H12" s="38">
        <v>2</v>
      </c>
      <c r="I12" s="39">
        <v>2</v>
      </c>
      <c r="J12" s="24">
        <v>20</v>
      </c>
      <c r="K12" s="24"/>
      <c r="L12" s="50"/>
      <c r="M12" s="37">
        <f>IF(OR(J12&gt;20,K12&gt;20,L12&gt;20,J12&lt;0,K12&lt;0,L12&lt;0),"",J12*0.6+K12*0.4)</f>
        <v>12</v>
      </c>
      <c r="N12" s="37">
        <f t="shared" si="1"/>
        <v>2</v>
      </c>
      <c r="O12" s="6">
        <f>M12</f>
        <v>12</v>
      </c>
      <c r="P12" s="37">
        <f>IF(O12&gt;=10,H12,"")</f>
        <v>2</v>
      </c>
      <c r="Q12" s="117"/>
      <c r="R12" s="114"/>
      <c r="T12" s="23"/>
    </row>
    <row r="13" spans="1:20" ht="15.75" thickBot="1">
      <c r="A13" s="125"/>
      <c r="B13" s="41" t="s">
        <v>27</v>
      </c>
      <c r="C13" s="36" t="s">
        <v>28</v>
      </c>
      <c r="D13" s="40">
        <f>H13</f>
        <v>1</v>
      </c>
      <c r="E13" s="48">
        <f>I13</f>
        <v>1</v>
      </c>
      <c r="F13" s="122" t="s">
        <v>29</v>
      </c>
      <c r="G13" s="123"/>
      <c r="H13" s="40">
        <v>1</v>
      </c>
      <c r="I13" s="40">
        <v>1</v>
      </c>
      <c r="J13" s="42">
        <v>20</v>
      </c>
      <c r="K13" s="51"/>
      <c r="L13" s="51"/>
      <c r="M13" s="40">
        <f>IF(OR(J13&gt;20,K13&gt;20,L13&gt;20,J13&lt;0,K13&lt;0,L13&lt;0),"",J13)</f>
        <v>20</v>
      </c>
      <c r="N13" s="40">
        <f t="shared" si="1"/>
        <v>1</v>
      </c>
      <c r="O13" s="49">
        <f>M13</f>
        <v>20</v>
      </c>
      <c r="P13" s="40">
        <f>IF(O13&gt;=10,H13,"")</f>
        <v>1</v>
      </c>
      <c r="Q13" s="117"/>
      <c r="R13" s="114"/>
    </row>
    <row r="14" spans="1:20">
      <c r="A14" s="75" t="s">
        <v>30</v>
      </c>
      <c r="B14" s="78" t="s">
        <v>15</v>
      </c>
      <c r="C14" s="81" t="s">
        <v>16</v>
      </c>
      <c r="D14" s="83">
        <f>SUM(H14:H16)</f>
        <v>18</v>
      </c>
      <c r="E14" s="91">
        <f>SUM(I14:I16)</f>
        <v>9</v>
      </c>
      <c r="F14" s="47" t="s">
        <v>31</v>
      </c>
      <c r="G14" s="16"/>
      <c r="H14" s="17">
        <v>6</v>
      </c>
      <c r="I14" s="17">
        <v>3</v>
      </c>
      <c r="J14" s="26">
        <v>20</v>
      </c>
      <c r="K14" s="52"/>
      <c r="L14" s="26"/>
      <c r="M14" s="17">
        <f>IF(OR(J14&gt;20,K14&gt;20,L14&gt;20,J14&lt;0,K14&lt;0,L14&lt;0),"",J14*0.6+L14*0.4)</f>
        <v>12</v>
      </c>
      <c r="N14" s="17">
        <f t="shared" si="1"/>
        <v>6</v>
      </c>
      <c r="O14" s="94">
        <f>(M14*I14+M15*I15+M16*I16)/SUM(I14:I16)</f>
        <v>12</v>
      </c>
      <c r="P14" s="83">
        <f>IF(O14&gt;=10,SUM(H14:H16),SUM(N14:N16))</f>
        <v>18</v>
      </c>
      <c r="Q14" s="85">
        <f>(M14*I14+M15*I15+M16*I16+M17*I17+M18*I18+M19*I19+M20*I20)/SUM(I14:I20)</f>
        <v>8.4705882352941178</v>
      </c>
      <c r="R14" s="83">
        <f>IF(Q14&gt;=10,30,SUM(P14:P20))</f>
        <v>23</v>
      </c>
    </row>
    <row r="15" spans="1:20">
      <c r="A15" s="76"/>
      <c r="B15" s="79"/>
      <c r="C15" s="82"/>
      <c r="D15" s="84"/>
      <c r="E15" s="92"/>
      <c r="F15" s="89" t="s">
        <v>32</v>
      </c>
      <c r="G15" s="90"/>
      <c r="H15" s="7">
        <v>6</v>
      </c>
      <c r="I15" s="28">
        <v>3</v>
      </c>
      <c r="J15" s="24">
        <v>20</v>
      </c>
      <c r="K15" s="50"/>
      <c r="L15" s="24"/>
      <c r="M15" s="8">
        <f>IF(OR(J15&gt;20,K15&gt;20,L15&gt;20,J15&lt;0,K15&lt;0,L15&lt;0),"",J15*0.6+L15*0.4)</f>
        <v>12</v>
      </c>
      <c r="N15" s="29">
        <f t="shared" si="1"/>
        <v>6</v>
      </c>
      <c r="O15" s="95"/>
      <c r="P15" s="84"/>
      <c r="Q15" s="86"/>
      <c r="R15" s="84"/>
    </row>
    <row r="16" spans="1:20">
      <c r="A16" s="76"/>
      <c r="B16" s="80"/>
      <c r="C16" s="72"/>
      <c r="D16" s="60"/>
      <c r="E16" s="93"/>
      <c r="F16" s="89" t="s">
        <v>33</v>
      </c>
      <c r="G16" s="90"/>
      <c r="H16" s="29">
        <v>6</v>
      </c>
      <c r="I16" s="29">
        <v>3</v>
      </c>
      <c r="J16" s="24">
        <v>20</v>
      </c>
      <c r="K16" s="24"/>
      <c r="L16" s="24"/>
      <c r="M16" s="9">
        <f t="shared" si="0"/>
        <v>12</v>
      </c>
      <c r="N16" s="29">
        <f t="shared" si="1"/>
        <v>6</v>
      </c>
      <c r="O16" s="96"/>
      <c r="P16" s="60"/>
      <c r="Q16" s="86"/>
      <c r="R16" s="84"/>
    </row>
    <row r="17" spans="1:18">
      <c r="A17" s="76"/>
      <c r="B17" s="69" t="s">
        <v>20</v>
      </c>
      <c r="C17" s="71" t="s">
        <v>21</v>
      </c>
      <c r="D17" s="73">
        <f>SUM(H17:H18)</f>
        <v>9</v>
      </c>
      <c r="E17" s="74">
        <f>SUM(I17:I18)</f>
        <v>5</v>
      </c>
      <c r="F17" s="89" t="s">
        <v>34</v>
      </c>
      <c r="G17" s="90"/>
      <c r="H17" s="29">
        <v>5</v>
      </c>
      <c r="I17" s="29">
        <v>3</v>
      </c>
      <c r="J17" s="24">
        <v>20</v>
      </c>
      <c r="K17" s="24"/>
      <c r="L17" s="50"/>
      <c r="M17" s="29">
        <f>IF(OR(J17&gt;20,K17&gt;20,L17&gt;20,J17&lt;0,K17&lt;0,L17&lt;0),"",J17*0.6+K17*0.4)</f>
        <v>12</v>
      </c>
      <c r="N17" s="29">
        <f t="shared" si="1"/>
        <v>5</v>
      </c>
      <c r="O17" s="97">
        <f>(M17*I17+M18*I18)/SUM(I17:I18)</f>
        <v>7.2</v>
      </c>
      <c r="P17" s="59">
        <f>IF(O17&gt;=10,SUM(H17:H18),SUM(N17:N18))</f>
        <v>5</v>
      </c>
      <c r="Q17" s="86"/>
      <c r="R17" s="84"/>
    </row>
    <row r="18" spans="1:18">
      <c r="A18" s="76"/>
      <c r="B18" s="70"/>
      <c r="C18" s="72"/>
      <c r="D18" s="73"/>
      <c r="E18" s="74"/>
      <c r="F18" s="61" t="s">
        <v>35</v>
      </c>
      <c r="G18" s="62"/>
      <c r="H18" s="29">
        <v>4</v>
      </c>
      <c r="I18" s="29">
        <v>2</v>
      </c>
      <c r="J18" s="24"/>
      <c r="K18" s="24"/>
      <c r="L18" s="50"/>
      <c r="M18" s="29">
        <f t="shared" ref="M18:M19" si="2">IF(OR(J18&gt;20,K18&gt;20,L18&gt;20,J18&lt;0,K18&lt;0,L18&lt;0),"",J18*0.6+K18*0.4)</f>
        <v>0</v>
      </c>
      <c r="N18" s="29" t="str">
        <f t="shared" si="1"/>
        <v/>
      </c>
      <c r="O18" s="97"/>
      <c r="P18" s="60"/>
      <c r="Q18" s="86"/>
      <c r="R18" s="84"/>
    </row>
    <row r="19" spans="1:18">
      <c r="A19" s="76"/>
      <c r="B19" s="30" t="s">
        <v>27</v>
      </c>
      <c r="C19" s="31" t="s">
        <v>25</v>
      </c>
      <c r="D19" s="29">
        <f>H19</f>
        <v>2</v>
      </c>
      <c r="E19" s="9">
        <f>I19</f>
        <v>2</v>
      </c>
      <c r="F19" s="63" t="s">
        <v>36</v>
      </c>
      <c r="G19" s="64"/>
      <c r="H19" s="29">
        <v>2</v>
      </c>
      <c r="I19" s="29">
        <v>2</v>
      </c>
      <c r="J19" s="24"/>
      <c r="K19" s="24"/>
      <c r="L19" s="50"/>
      <c r="M19" s="29">
        <f t="shared" si="2"/>
        <v>0</v>
      </c>
      <c r="N19" s="29" t="str">
        <f t="shared" si="1"/>
        <v/>
      </c>
      <c r="O19" s="27">
        <f>M19</f>
        <v>0</v>
      </c>
      <c r="P19" s="29" t="str">
        <f>IF(O19&gt;=10,H19,"")</f>
        <v/>
      </c>
      <c r="Q19" s="86"/>
      <c r="R19" s="84"/>
    </row>
    <row r="20" spans="1:18" ht="15.75" thickBot="1">
      <c r="A20" s="77"/>
      <c r="B20" s="18" t="s">
        <v>24</v>
      </c>
      <c r="C20" s="34" t="s">
        <v>28</v>
      </c>
      <c r="D20" s="19">
        <f>H20</f>
        <v>1</v>
      </c>
      <c r="E20" s="46">
        <f>I20</f>
        <v>1</v>
      </c>
      <c r="F20" s="65" t="s">
        <v>39</v>
      </c>
      <c r="G20" s="66"/>
      <c r="H20" s="19">
        <v>1</v>
      </c>
      <c r="I20" s="19">
        <v>1</v>
      </c>
      <c r="J20" s="25"/>
      <c r="K20" s="53"/>
      <c r="L20" s="53"/>
      <c r="M20" s="19">
        <f>IF(OR(J20&gt;20,K20&gt;20,L20&gt;20,J20&lt;0,K20&lt;0,L20&lt;0),"",J20)</f>
        <v>0</v>
      </c>
      <c r="N20" s="19" t="str">
        <f t="shared" si="1"/>
        <v/>
      </c>
      <c r="O20" s="20">
        <f>M20</f>
        <v>0</v>
      </c>
      <c r="P20" s="19" t="str">
        <f>IF(O20&gt;=10,H20,"")</f>
        <v/>
      </c>
      <c r="Q20" s="87"/>
      <c r="R20" s="88"/>
    </row>
    <row r="21" spans="1:18">
      <c r="A21" s="55" t="str">
        <f>"Moyenne annuelle "&amp;R3&amp;" :"</f>
        <v>Moyenne annuelle L1 :</v>
      </c>
      <c r="B21" s="55"/>
      <c r="C21" s="55"/>
      <c r="D21" s="56">
        <f>AVERAGE(Q7:Q20)</f>
        <v>10.823529411764707</v>
      </c>
      <c r="E21" s="67" t="s">
        <v>37</v>
      </c>
      <c r="F21" s="67"/>
      <c r="G21" s="67"/>
      <c r="H21" s="32">
        <f>IF(D21&gt;=10,60,SUM(R7:R20))</f>
        <v>60</v>
      </c>
      <c r="I21" s="10"/>
      <c r="J21" s="10"/>
      <c r="K21" s="10"/>
      <c r="L21" s="10"/>
      <c r="M21" s="11"/>
      <c r="N21" s="68" t="str">
        <f xml:space="preserve"> "Total des crédits dans le cursus : "&amp;IF(R3="L1",H21,IF(R3="L2",H21+60,H21+120))</f>
        <v>Total des crédits dans le cursus : 60</v>
      </c>
      <c r="O21" s="68"/>
      <c r="P21" s="68"/>
      <c r="Q21" s="68"/>
      <c r="R21" s="68"/>
    </row>
    <row r="22" spans="1:18">
      <c r="A22" s="58" t="str">
        <f>"Décision du jury : "&amp;IF(D21&gt;=10,"Admis(e)",IF(AND(SUM(R7:R20)&gt;=30,MIN(R7:R20)&gt;=10),"Admis(e) avec dettes","Ajourné(e)"))</f>
        <v>Décision du jury : Admis(e)</v>
      </c>
      <c r="B22" s="58"/>
      <c r="C22" s="58"/>
      <c r="D22" s="58"/>
      <c r="E22" s="58"/>
      <c r="F22" s="58"/>
      <c r="G22" s="2"/>
      <c r="H22" s="5"/>
      <c r="I22" s="2"/>
      <c r="J22" s="2"/>
      <c r="K22" s="2"/>
      <c r="L22" s="2"/>
      <c r="M22" s="3"/>
      <c r="N22" s="4"/>
      <c r="O22" s="4"/>
      <c r="P22" s="4"/>
      <c r="Q22" s="4"/>
      <c r="R22" s="4"/>
    </row>
    <row r="23" spans="1:18" s="22" customFormat="1"/>
    <row r="24" spans="1:18" s="22" customFormat="1"/>
    <row r="25" spans="1:18" s="22" customFormat="1"/>
    <row r="26" spans="1:18" s="22" customFormat="1"/>
    <row r="27" spans="1:18" s="22" customFormat="1"/>
    <row r="28" spans="1:18" s="22" customFormat="1"/>
    <row r="29" spans="1:18" s="22" customFormat="1"/>
    <row r="30" spans="1:18" s="22" customFormat="1"/>
    <row r="31" spans="1:18" s="22" customFormat="1"/>
    <row r="32" spans="1:18" s="22" customFormat="1"/>
    <row r="33" s="22" customFormat="1"/>
    <row r="34" s="22" customFormat="1"/>
    <row r="35" s="22" customFormat="1"/>
    <row r="36" s="22" customFormat="1"/>
  </sheetData>
  <sheetProtection password="CD66" sheet="1" objects="1" scenarios="1" selectLockedCells="1"/>
  <mergeCells count="63">
    <mergeCell ref="H2:M2"/>
    <mergeCell ref="A1:R1"/>
    <mergeCell ref="B4:E4"/>
    <mergeCell ref="F4:I4"/>
    <mergeCell ref="J4:R4"/>
    <mergeCell ref="B5:B6"/>
    <mergeCell ref="C5:C6"/>
    <mergeCell ref="D5:D6"/>
    <mergeCell ref="E5:E6"/>
    <mergeCell ref="F5:G6"/>
    <mergeCell ref="H5:H6"/>
    <mergeCell ref="I5:I6"/>
    <mergeCell ref="J5:N5"/>
    <mergeCell ref="O5:P5"/>
    <mergeCell ref="Q5:R5"/>
    <mergeCell ref="A5:A6"/>
    <mergeCell ref="E2:G2"/>
    <mergeCell ref="A7:A13"/>
    <mergeCell ref="B7:B9"/>
    <mergeCell ref="C7:C9"/>
    <mergeCell ref="D7:D9"/>
    <mergeCell ref="E7:E9"/>
    <mergeCell ref="F7:G7"/>
    <mergeCell ref="O7:O9"/>
    <mergeCell ref="P7:P9"/>
    <mergeCell ref="Q7:Q13"/>
    <mergeCell ref="R7:R13"/>
    <mergeCell ref="F8:G8"/>
    <mergeCell ref="F9:G9"/>
    <mergeCell ref="P10:P11"/>
    <mergeCell ref="F12:G12"/>
    <mergeCell ref="F13:G13"/>
    <mergeCell ref="E14:E16"/>
    <mergeCell ref="O14:O16"/>
    <mergeCell ref="O17:O18"/>
    <mergeCell ref="B10:B11"/>
    <mergeCell ref="C10:C11"/>
    <mergeCell ref="D10:D11"/>
    <mergeCell ref="E10:E11"/>
    <mergeCell ref="F10:G10"/>
    <mergeCell ref="O10:O11"/>
    <mergeCell ref="F11:G11"/>
    <mergeCell ref="Q14:Q20"/>
    <mergeCell ref="R14:R20"/>
    <mergeCell ref="F15:G15"/>
    <mergeCell ref="F16:G16"/>
    <mergeCell ref="F17:G17"/>
    <mergeCell ref="A22:F22"/>
    <mergeCell ref="P17:P18"/>
    <mergeCell ref="F18:G18"/>
    <mergeCell ref="F19:G19"/>
    <mergeCell ref="F20:G20"/>
    <mergeCell ref="E21:G21"/>
    <mergeCell ref="N21:R21"/>
    <mergeCell ref="B17:B18"/>
    <mergeCell ref="C17:C18"/>
    <mergeCell ref="D17:D18"/>
    <mergeCell ref="E17:E18"/>
    <mergeCell ref="A14:A20"/>
    <mergeCell ref="B14:B16"/>
    <mergeCell ref="C14:C16"/>
    <mergeCell ref="D14:D16"/>
    <mergeCell ref="P14:P16"/>
  </mergeCells>
  <conditionalFormatting sqref="A22:F22">
    <cfRule type="cellIs" dxfId="3" priority="2" operator="equal">
      <formula>"Décision du jury : Admis(e)"</formula>
    </cfRule>
    <cfRule type="cellIs" dxfId="2" priority="3" operator="equal">
      <formula>"Décision du jury : Admis(e) avec dettes"</formula>
    </cfRule>
    <cfRule type="cellIs" dxfId="1" priority="4" operator="equal">
      <formula>"Décision du jury : Ajourné(e)"</formula>
    </cfRule>
  </conditionalFormatting>
  <conditionalFormatting sqref="J7:L20">
    <cfRule type="cellIs" dxfId="0" priority="1" operator="notBetween">
      <formula>0</formula>
      <formula>20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Relevé de note L1 2018-2019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Doyen SNV</dc:creator>
  <cp:lastModifiedBy>Mitany</cp:lastModifiedBy>
  <dcterms:created xsi:type="dcterms:W3CDTF">2018-10-01T09:10:16Z</dcterms:created>
  <dcterms:modified xsi:type="dcterms:W3CDTF">2019-01-31T13:30:28Z</dcterms:modified>
</cp:coreProperties>
</file>