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105" windowWidth="14115" windowHeight="8265"/>
  </bookViews>
  <sheets>
    <sheet name="Relevé de note L2 SB 2018-2019" sheetId="2" r:id="rId1"/>
  </sheets>
  <calcPr calcId="125725"/>
</workbook>
</file>

<file path=xl/calcChain.xml><?xml version="1.0" encoding="utf-8"?>
<calcChain xmlns="http://schemas.openxmlformats.org/spreadsheetml/2006/main">
  <c r="H2" i="2"/>
  <c r="H18"/>
  <c r="A18"/>
  <c r="M16"/>
  <c r="M15"/>
  <c r="M12"/>
  <c r="M11"/>
  <c r="M14"/>
  <c r="M17"/>
  <c r="M13"/>
  <c r="M10"/>
  <c r="M9"/>
  <c r="M8"/>
  <c r="M7"/>
  <c r="N7" l="1"/>
  <c r="N8"/>
  <c r="O11"/>
  <c r="P11" s="1"/>
  <c r="N12"/>
  <c r="O13"/>
  <c r="P13" s="1"/>
  <c r="O14"/>
  <c r="O17"/>
  <c r="P17" s="1"/>
  <c r="N17"/>
  <c r="E17"/>
  <c r="D17"/>
  <c r="O16"/>
  <c r="P16" s="1"/>
  <c r="N16"/>
  <c r="E16"/>
  <c r="D16"/>
  <c r="N15"/>
  <c r="N14"/>
  <c r="E14"/>
  <c r="D14"/>
  <c r="N13"/>
  <c r="E13"/>
  <c r="D13"/>
  <c r="E12"/>
  <c r="D12"/>
  <c r="N11"/>
  <c r="E11"/>
  <c r="D11"/>
  <c r="O10"/>
  <c r="P10" s="1"/>
  <c r="N10"/>
  <c r="E10"/>
  <c r="D10"/>
  <c r="N9"/>
  <c r="O8"/>
  <c r="E8"/>
  <c r="D8"/>
  <c r="E7"/>
  <c r="D7"/>
  <c r="O7" l="1"/>
  <c r="P7" s="1"/>
  <c r="Q7"/>
  <c r="P14"/>
  <c r="O12"/>
  <c r="P12" s="1"/>
  <c r="Q13"/>
  <c r="D18" s="1"/>
  <c r="P8"/>
  <c r="A19" l="1"/>
  <c r="R13"/>
  <c r="R7"/>
  <c r="N18" l="1"/>
</calcChain>
</file>

<file path=xl/sharedStrings.xml><?xml version="1.0" encoding="utf-8"?>
<sst xmlns="http://schemas.openxmlformats.org/spreadsheetml/2006/main" count="59" uniqueCount="40">
  <si>
    <t>Année :</t>
  </si>
  <si>
    <t>Semestre</t>
  </si>
  <si>
    <t xml:space="preserve"> Unités d'enseignement (U.E)</t>
  </si>
  <si>
    <t>Matière(s) constitutive(s) de l'unité d'enseignement</t>
  </si>
  <si>
    <t>Résultats obtenus</t>
  </si>
  <si>
    <t>Code</t>
  </si>
  <si>
    <t>Nature</t>
  </si>
  <si>
    <t>Crédit Requis</t>
  </si>
  <si>
    <t>Coef.</t>
  </si>
  <si>
    <t>Intitulé(s)</t>
  </si>
  <si>
    <t>Matière</t>
  </si>
  <si>
    <t>U.E</t>
  </si>
  <si>
    <t>Note</t>
  </si>
  <si>
    <t>Crédit</t>
  </si>
  <si>
    <t>UEF</t>
  </si>
  <si>
    <t>Fondamentale</t>
  </si>
  <si>
    <t>UEM</t>
  </si>
  <si>
    <t>Méthodologique</t>
  </si>
  <si>
    <t>Découverte</t>
  </si>
  <si>
    <t>UED</t>
  </si>
  <si>
    <t xml:space="preserve">Total des crédits cumulés pour l'année (S1+S2) : </t>
  </si>
  <si>
    <t>Semestre 3</t>
  </si>
  <si>
    <t>Techniques de communication et d'expression en Anglais</t>
  </si>
  <si>
    <t>Semestre 4</t>
  </si>
  <si>
    <t>L2</t>
  </si>
  <si>
    <t>Zoologie</t>
  </si>
  <si>
    <t>Biochimie</t>
  </si>
  <si>
    <t>Génétique</t>
  </si>
  <si>
    <t>Biophysique</t>
  </si>
  <si>
    <t>Méthode de travail</t>
  </si>
  <si>
    <t>Botanique</t>
  </si>
  <si>
    <t>Immunologie</t>
  </si>
  <si>
    <t>Microbiologie</t>
  </si>
  <si>
    <t>Ecologie Générale</t>
  </si>
  <si>
    <t>Bio statique</t>
  </si>
  <si>
    <t>Examen</t>
  </si>
  <si>
    <t>TD</t>
  </si>
  <si>
    <t>TP</t>
  </si>
  <si>
    <t>RELEVE DE NOTES 2018/2019 (Deuxième année sciences biologiques)</t>
  </si>
  <si>
    <t>Version révisée le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</si>
</sst>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5">
    <font>
      <sz val="11"/>
      <color theme="1"/>
      <name val="Calibri"/>
      <family val="2"/>
      <scheme val="minor"/>
    </font>
    <font>
      <b/>
      <sz val="22"/>
      <name val="Cambria"/>
      <family val="1"/>
      <scheme val="major"/>
    </font>
    <font>
      <sz val="11"/>
      <name val="Calibri"/>
      <family val="2"/>
      <scheme val="minor"/>
    </font>
    <font>
      <sz val="10"/>
      <name val="Cambria"/>
      <family val="1"/>
      <scheme val="major"/>
    </font>
    <font>
      <sz val="11"/>
      <name val="Cambria"/>
      <family val="1"/>
      <scheme val="major"/>
    </font>
    <font>
      <b/>
      <sz val="10"/>
      <name val="Cambria"/>
      <family val="1"/>
      <scheme val="major"/>
    </font>
    <font>
      <b/>
      <sz val="8"/>
      <name val="Cambria"/>
      <family val="1"/>
      <scheme val="major"/>
    </font>
    <font>
      <b/>
      <sz val="11"/>
      <name val="Cambria"/>
      <family val="1"/>
      <scheme val="major"/>
    </font>
    <font>
      <b/>
      <sz val="10"/>
      <color theme="0"/>
      <name val="Cambria"/>
      <family val="1"/>
      <scheme val="major"/>
    </font>
    <font>
      <b/>
      <sz val="8"/>
      <color theme="0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8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9"/>
      <color theme="0"/>
      <name val="Cambria"/>
      <family val="1"/>
      <scheme val="major"/>
    </font>
    <font>
      <b/>
      <sz val="12"/>
      <name val="Cambria"/>
      <family val="1"/>
      <scheme val="maj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lightUp">
        <bgColor theme="0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/>
    <xf numFmtId="0" fontId="3" fillId="2" borderId="0" xfId="0" applyFont="1" applyFill="1" applyAlignment="1">
      <alignment vertical="center"/>
    </xf>
    <xf numFmtId="164" fontId="3" fillId="2" borderId="0" xfId="0" applyNumberFormat="1" applyFont="1" applyFill="1" applyAlignment="1">
      <alignment vertical="center"/>
    </xf>
    <xf numFmtId="0" fontId="4" fillId="2" borderId="0" xfId="0" applyFont="1" applyFill="1"/>
    <xf numFmtId="164" fontId="7" fillId="2" borderId="0" xfId="0" applyNumberFormat="1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5" fillId="2" borderId="0" xfId="0" applyFont="1" applyFill="1" applyAlignment="1">
      <alignment vertical="center"/>
    </xf>
    <xf numFmtId="164" fontId="5" fillId="2" borderId="0" xfId="0" applyNumberFormat="1" applyFont="1" applyFill="1" applyAlignment="1">
      <alignment vertical="center"/>
    </xf>
    <xf numFmtId="164" fontId="9" fillId="3" borderId="12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2" fillId="2" borderId="0" xfId="0" applyFont="1" applyFill="1"/>
    <xf numFmtId="0" fontId="6" fillId="2" borderId="9" xfId="0" applyFont="1" applyFill="1" applyBorder="1" applyAlignment="1" applyProtection="1">
      <alignment horizontal="center" vertical="center"/>
      <protection locked="0"/>
    </xf>
    <xf numFmtId="0" fontId="9" fillId="3" borderId="12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Border="1" applyAlignment="1">
      <alignment horizontal="right" vertical="center"/>
    </xf>
    <xf numFmtId="0" fontId="9" fillId="3" borderId="12" xfId="0" applyFont="1" applyFill="1" applyBorder="1" applyAlignment="1">
      <alignment horizontal="center" vertical="center"/>
    </xf>
    <xf numFmtId="0" fontId="12" fillId="2" borderId="0" xfId="0" applyFont="1" applyFill="1"/>
    <xf numFmtId="0" fontId="12" fillId="2" borderId="0" xfId="0" applyFont="1" applyFill="1" applyBorder="1"/>
    <xf numFmtId="2" fontId="11" fillId="2" borderId="0" xfId="0" applyNumberFormat="1" applyFont="1" applyFill="1" applyBorder="1" applyAlignment="1">
      <alignment horizontal="center" vertical="center"/>
    </xf>
    <xf numFmtId="164" fontId="11" fillId="2" borderId="0" xfId="0" applyNumberFormat="1" applyFont="1" applyFill="1" applyBorder="1" applyAlignment="1">
      <alignment horizontal="center" vertical="center"/>
    </xf>
    <xf numFmtId="0" fontId="9" fillId="3" borderId="30" xfId="0" applyFont="1" applyFill="1" applyBorder="1" applyAlignment="1">
      <alignment vertical="center"/>
    </xf>
    <xf numFmtId="0" fontId="11" fillId="4" borderId="14" xfId="0" applyFont="1" applyFill="1" applyBorder="1" applyAlignment="1">
      <alignment horizontal="center" vertical="center"/>
    </xf>
    <xf numFmtId="0" fontId="11" fillId="4" borderId="28" xfId="0" applyFont="1" applyFill="1" applyBorder="1" applyAlignment="1">
      <alignment horizontal="left" vertical="center"/>
    </xf>
    <xf numFmtId="0" fontId="11" fillId="4" borderId="17" xfId="0" applyFont="1" applyFill="1" applyBorder="1" applyAlignment="1">
      <alignment horizontal="center" vertical="center"/>
    </xf>
    <xf numFmtId="0" fontId="11" fillId="4" borderId="27" xfId="0" applyFont="1" applyFill="1" applyBorder="1" applyAlignment="1">
      <alignment horizontal="center" vertical="center"/>
    </xf>
    <xf numFmtId="0" fontId="11" fillId="4" borderId="9" xfId="0" applyFont="1" applyFill="1" applyBorder="1" applyAlignment="1">
      <alignment horizontal="center" vertical="center"/>
    </xf>
    <xf numFmtId="2" fontId="11" fillId="4" borderId="17" xfId="0" applyNumberFormat="1" applyFont="1" applyFill="1" applyBorder="1" applyAlignment="1">
      <alignment horizontal="center" vertical="center"/>
    </xf>
    <xf numFmtId="0" fontId="11" fillId="4" borderId="9" xfId="0" applyFont="1" applyFill="1" applyBorder="1" applyAlignment="1">
      <alignment horizontal="center" vertical="center"/>
    </xf>
    <xf numFmtId="0" fontId="11" fillId="4" borderId="6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left" vertical="center"/>
    </xf>
    <xf numFmtId="0" fontId="11" fillId="4" borderId="8" xfId="0" applyFont="1" applyFill="1" applyBorder="1" applyAlignment="1">
      <alignment horizontal="center" vertical="center"/>
    </xf>
    <xf numFmtId="2" fontId="11" fillId="4" borderId="9" xfId="0" applyNumberFormat="1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2" fontId="11" fillId="4" borderId="6" xfId="0" applyNumberFormat="1" applyFont="1" applyFill="1" applyBorder="1" applyAlignment="1">
      <alignment horizontal="center" vertical="center"/>
    </xf>
    <xf numFmtId="0" fontId="10" fillId="4" borderId="19" xfId="0" applyFont="1" applyFill="1" applyBorder="1" applyAlignment="1">
      <alignment vertical="center" textRotation="90"/>
    </xf>
    <xf numFmtId="0" fontId="11" fillId="4" borderId="10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left" vertical="center"/>
    </xf>
    <xf numFmtId="2" fontId="11" fillId="4" borderId="4" xfId="0" applyNumberFormat="1" applyFont="1" applyFill="1" applyBorder="1" applyAlignment="1">
      <alignment horizontal="center" vertical="center"/>
    </xf>
    <xf numFmtId="0" fontId="11" fillId="5" borderId="14" xfId="0" applyFont="1" applyFill="1" applyBorder="1" applyAlignment="1">
      <alignment horizontal="center" vertical="center"/>
    </xf>
    <xf numFmtId="0" fontId="11" fillId="5" borderId="28" xfId="0" applyFont="1" applyFill="1" applyBorder="1" applyAlignment="1">
      <alignment horizontal="left" vertical="center"/>
    </xf>
    <xf numFmtId="0" fontId="11" fillId="5" borderId="17" xfId="0" applyFont="1" applyFill="1" applyBorder="1" applyAlignment="1">
      <alignment horizontal="center" vertical="center"/>
    </xf>
    <xf numFmtId="0" fontId="11" fillId="5" borderId="27" xfId="0" applyFont="1" applyFill="1" applyBorder="1" applyAlignment="1">
      <alignment horizontal="center" vertical="center"/>
    </xf>
    <xf numFmtId="2" fontId="11" fillId="5" borderId="17" xfId="0" applyNumberFormat="1" applyFont="1" applyFill="1" applyBorder="1" applyAlignment="1">
      <alignment horizontal="center" vertical="center"/>
    </xf>
    <xf numFmtId="0" fontId="11" fillId="5" borderId="9" xfId="0" applyFont="1" applyFill="1" applyBorder="1" applyAlignment="1">
      <alignment horizontal="center" vertical="center"/>
    </xf>
    <xf numFmtId="0" fontId="11" fillId="5" borderId="6" xfId="0" applyFont="1" applyFill="1" applyBorder="1" applyAlignment="1">
      <alignment horizontal="center" vertical="center"/>
    </xf>
    <xf numFmtId="0" fontId="11" fillId="5" borderId="2" xfId="0" applyFont="1" applyFill="1" applyBorder="1" applyAlignment="1">
      <alignment horizontal="left" vertical="center"/>
    </xf>
    <xf numFmtId="0" fontId="11" fillId="5" borderId="8" xfId="0" applyFont="1" applyFill="1" applyBorder="1" applyAlignment="1">
      <alignment horizontal="center" vertical="center"/>
    </xf>
    <xf numFmtId="2" fontId="11" fillId="5" borderId="9" xfId="0" applyNumberFormat="1" applyFont="1" applyFill="1" applyBorder="1" applyAlignment="1">
      <alignment horizontal="center" vertical="center"/>
    </xf>
    <xf numFmtId="0" fontId="11" fillId="5" borderId="25" xfId="0" applyFont="1" applyFill="1" applyBorder="1" applyAlignment="1">
      <alignment horizontal="center" vertical="center"/>
    </xf>
    <xf numFmtId="0" fontId="11" fillId="5" borderId="22" xfId="0" applyFont="1" applyFill="1" applyBorder="1" applyAlignment="1">
      <alignment horizontal="left" vertical="center"/>
    </xf>
    <xf numFmtId="0" fontId="11" fillId="5" borderId="23" xfId="0" applyFont="1" applyFill="1" applyBorder="1" applyAlignment="1">
      <alignment horizontal="center" vertical="center"/>
    </xf>
    <xf numFmtId="2" fontId="11" fillId="5" borderId="25" xfId="0" applyNumberFormat="1" applyFont="1" applyFill="1" applyBorder="1" applyAlignment="1">
      <alignment horizontal="center" vertical="center"/>
    </xf>
    <xf numFmtId="0" fontId="6" fillId="6" borderId="9" xfId="0" applyFont="1" applyFill="1" applyBorder="1" applyAlignment="1" applyProtection="1">
      <alignment horizontal="center" vertical="center"/>
    </xf>
    <xf numFmtId="0" fontId="6" fillId="2" borderId="14" xfId="0" applyFont="1" applyFill="1" applyBorder="1" applyAlignment="1" applyProtection="1">
      <alignment horizontal="center" vertical="center"/>
      <protection locked="0"/>
    </xf>
    <xf numFmtId="0" fontId="6" fillId="2" borderId="6" xfId="0" applyFont="1" applyFill="1" applyBorder="1" applyAlignment="1" applyProtection="1">
      <alignment horizontal="center" vertical="center"/>
      <protection locked="0"/>
    </xf>
    <xf numFmtId="0" fontId="6" fillId="2" borderId="25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Alignment="1">
      <alignment horizontal="center" vertical="center"/>
    </xf>
    <xf numFmtId="0" fontId="11" fillId="5" borderId="9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0" fontId="11" fillId="5" borderId="6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right" vertical="center"/>
    </xf>
    <xf numFmtId="2" fontId="11" fillId="5" borderId="9" xfId="0" applyNumberFormat="1" applyFont="1" applyFill="1" applyBorder="1" applyAlignment="1">
      <alignment horizontal="center" vertical="center"/>
    </xf>
    <xf numFmtId="0" fontId="11" fillId="5" borderId="9" xfId="0" applyFont="1" applyFill="1" applyBorder="1" applyAlignment="1">
      <alignment horizontal="center" vertical="center"/>
    </xf>
    <xf numFmtId="0" fontId="11" fillId="4" borderId="9" xfId="0" applyFont="1" applyFill="1" applyBorder="1" applyAlignment="1">
      <alignment horizontal="center" vertical="center"/>
    </xf>
    <xf numFmtId="0" fontId="9" fillId="3" borderId="29" xfId="0" applyFont="1" applyFill="1" applyBorder="1" applyAlignment="1">
      <alignment horizontal="center" vertical="center"/>
    </xf>
    <xf numFmtId="0" fontId="9" fillId="3" borderId="30" xfId="0" applyFont="1" applyFill="1" applyBorder="1" applyAlignment="1">
      <alignment horizontal="center" vertical="center"/>
    </xf>
    <xf numFmtId="164" fontId="11" fillId="5" borderId="14" xfId="0" applyNumberFormat="1" applyFont="1" applyFill="1" applyBorder="1" applyAlignment="1">
      <alignment horizontal="center" vertical="center"/>
    </xf>
    <xf numFmtId="164" fontId="11" fillId="5" borderId="4" xfId="0" applyNumberFormat="1" applyFont="1" applyFill="1" applyBorder="1" applyAlignment="1">
      <alignment horizontal="center" vertical="center"/>
    </xf>
    <xf numFmtId="164" fontId="11" fillId="5" borderId="25" xfId="0" applyNumberFormat="1" applyFont="1" applyFill="1" applyBorder="1" applyAlignment="1">
      <alignment horizontal="center" vertical="center"/>
    </xf>
    <xf numFmtId="0" fontId="11" fillId="5" borderId="18" xfId="0" applyFont="1" applyFill="1" applyBorder="1" applyAlignment="1">
      <alignment horizontal="center" vertical="center"/>
    </xf>
    <xf numFmtId="0" fontId="11" fillId="5" borderId="20" xfId="0" applyFont="1" applyFill="1" applyBorder="1" applyAlignment="1">
      <alignment horizontal="center" vertical="center"/>
    </xf>
    <xf numFmtId="0" fontId="11" fillId="5" borderId="26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vertical="center" textRotation="90"/>
    </xf>
    <xf numFmtId="0" fontId="10" fillId="4" borderId="19" xfId="0" applyFont="1" applyFill="1" applyBorder="1" applyAlignment="1">
      <alignment vertical="center" textRotation="90"/>
    </xf>
    <xf numFmtId="164" fontId="11" fillId="4" borderId="14" xfId="0" applyNumberFormat="1" applyFont="1" applyFill="1" applyBorder="1" applyAlignment="1">
      <alignment horizontal="center" vertical="center"/>
    </xf>
    <xf numFmtId="164" fontId="11" fillId="4" borderId="4" xfId="0" applyNumberFormat="1" applyFont="1" applyFill="1" applyBorder="1" applyAlignment="1">
      <alignment horizontal="center" vertical="center"/>
    </xf>
    <xf numFmtId="0" fontId="11" fillId="4" borderId="14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164" fontId="11" fillId="2" borderId="0" xfId="0" applyNumberFormat="1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1" fillId="4" borderId="6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left" vertical="center"/>
    </xf>
    <xf numFmtId="0" fontId="11" fillId="4" borderId="7" xfId="0" applyFont="1" applyFill="1" applyBorder="1" applyAlignment="1">
      <alignment horizontal="left" vertical="center"/>
    </xf>
    <xf numFmtId="2" fontId="11" fillId="4" borderId="9" xfId="0" applyNumberFormat="1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left" vertical="center" wrapText="1"/>
    </xf>
    <xf numFmtId="0" fontId="11" fillId="4" borderId="3" xfId="0" applyFont="1" applyFill="1" applyBorder="1" applyAlignment="1">
      <alignment horizontal="left" vertical="center" wrapText="1"/>
    </xf>
    <xf numFmtId="0" fontId="11" fillId="4" borderId="32" xfId="0" applyFont="1" applyFill="1" applyBorder="1" applyAlignment="1">
      <alignment horizontal="left" vertical="center"/>
    </xf>
    <xf numFmtId="0" fontId="11" fillId="4" borderId="15" xfId="0" applyFont="1" applyFill="1" applyBorder="1" applyAlignment="1">
      <alignment vertical="center"/>
    </xf>
    <xf numFmtId="0" fontId="11" fillId="4" borderId="16" xfId="0" applyFont="1" applyFill="1" applyBorder="1" applyAlignment="1">
      <alignment vertical="center"/>
    </xf>
    <xf numFmtId="0" fontId="11" fillId="4" borderId="5" xfId="0" applyFont="1" applyFill="1" applyBorder="1" applyAlignment="1">
      <alignment horizontal="left" vertical="center" wrapText="1"/>
    </xf>
    <xf numFmtId="0" fontId="11" fillId="4" borderId="31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right" vertical="center"/>
    </xf>
    <xf numFmtId="0" fontId="5" fillId="2" borderId="0" xfId="0" applyFont="1" applyFill="1" applyAlignment="1">
      <alignment horizontal="left" vertical="center"/>
    </xf>
    <xf numFmtId="0" fontId="11" fillId="5" borderId="2" xfId="0" applyFont="1" applyFill="1" applyBorder="1" applyAlignment="1">
      <alignment horizontal="left" vertical="center"/>
    </xf>
    <xf numFmtId="0" fontId="11" fillId="5" borderId="3" xfId="0" applyFont="1" applyFill="1" applyBorder="1" applyAlignment="1">
      <alignment horizontal="left" vertical="center"/>
    </xf>
    <xf numFmtId="0" fontId="11" fillId="5" borderId="2" xfId="0" applyFont="1" applyFill="1" applyBorder="1" applyAlignment="1">
      <alignment horizontal="left" vertical="center" wrapText="1"/>
    </xf>
    <xf numFmtId="0" fontId="11" fillId="5" borderId="3" xfId="0" applyFont="1" applyFill="1" applyBorder="1" applyAlignment="1">
      <alignment horizontal="left" vertical="center" wrapText="1"/>
    </xf>
    <xf numFmtId="0" fontId="11" fillId="5" borderId="22" xfId="0" applyFont="1" applyFill="1" applyBorder="1" applyAlignment="1">
      <alignment horizontal="left" vertical="center" wrapText="1"/>
    </xf>
    <xf numFmtId="0" fontId="11" fillId="5" borderId="24" xfId="0" applyFont="1" applyFill="1" applyBorder="1" applyAlignment="1">
      <alignment horizontal="left" vertical="center" wrapText="1"/>
    </xf>
    <xf numFmtId="0" fontId="10" fillId="5" borderId="13" xfId="0" applyFont="1" applyFill="1" applyBorder="1" applyAlignment="1">
      <alignment vertical="center" textRotation="90"/>
    </xf>
    <xf numFmtId="0" fontId="10" fillId="5" borderId="19" xfId="0" applyFont="1" applyFill="1" applyBorder="1" applyAlignment="1">
      <alignment vertical="center" textRotation="90"/>
    </xf>
    <xf numFmtId="0" fontId="10" fillId="5" borderId="21" xfId="0" applyFont="1" applyFill="1" applyBorder="1" applyAlignment="1">
      <alignment vertical="center" textRotation="90"/>
    </xf>
    <xf numFmtId="0" fontId="11" fillId="5" borderId="1" xfId="0" applyFont="1" applyFill="1" applyBorder="1" applyAlignment="1">
      <alignment horizontal="center" vertical="center"/>
    </xf>
    <xf numFmtId="0" fontId="11" fillId="5" borderId="6" xfId="0" applyFont="1" applyFill="1" applyBorder="1" applyAlignment="1">
      <alignment horizontal="center" vertical="center"/>
    </xf>
    <xf numFmtId="0" fontId="11" fillId="5" borderId="5" xfId="0" applyFont="1" applyFill="1" applyBorder="1" applyAlignment="1">
      <alignment horizontal="left" vertical="center"/>
    </xf>
    <xf numFmtId="0" fontId="11" fillId="5" borderId="7" xfId="0" applyFont="1" applyFill="1" applyBorder="1" applyAlignment="1">
      <alignment horizontal="left" vertical="center"/>
    </xf>
    <xf numFmtId="0" fontId="11" fillId="5" borderId="15" xfId="0" applyFont="1" applyFill="1" applyBorder="1" applyAlignment="1">
      <alignment horizontal="left" vertical="center"/>
    </xf>
    <xf numFmtId="0" fontId="11" fillId="5" borderId="16" xfId="0" applyFont="1" applyFill="1" applyBorder="1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0" fontId="8" fillId="3" borderId="11" xfId="0" applyFont="1" applyFill="1" applyBorder="1" applyAlignment="1">
      <alignment horizontal="center" textRotation="90"/>
    </xf>
    <xf numFmtId="0" fontId="8" fillId="3" borderId="11" xfId="0" applyFont="1" applyFill="1" applyBorder="1" applyAlignment="1">
      <alignment textRotation="90"/>
    </xf>
    <xf numFmtId="0" fontId="8" fillId="3" borderId="12" xfId="0" applyFont="1" applyFill="1" applyBorder="1" applyAlignment="1">
      <alignment textRotation="90"/>
    </xf>
    <xf numFmtId="0" fontId="13" fillId="3" borderId="11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13" fillId="3" borderId="29" xfId="0" applyFont="1" applyFill="1" applyBorder="1" applyAlignment="1">
      <alignment horizontal="center" vertical="center"/>
    </xf>
    <xf numFmtId="0" fontId="13" fillId="3" borderId="30" xfId="0" applyFont="1" applyFill="1" applyBorder="1" applyAlignment="1">
      <alignment horizontal="center" vertical="center"/>
    </xf>
    <xf numFmtId="0" fontId="14" fillId="2" borderId="0" xfId="0" applyFont="1" applyFill="1" applyAlignment="1">
      <alignment horizontal="right" vertical="center"/>
    </xf>
    <xf numFmtId="14" fontId="14" fillId="2" borderId="0" xfId="0" applyNumberFormat="1" applyFont="1" applyFill="1" applyAlignment="1">
      <alignment horizontal="left" vertical="center"/>
    </xf>
  </cellXfs>
  <cellStyles count="1">
    <cellStyle name="Normal" xfId="0" builtinId="0"/>
  </cellStyles>
  <dxfs count="4">
    <dxf>
      <font>
        <color theme="0"/>
      </font>
      <fill>
        <patternFill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9"/>
  <sheetViews>
    <sheetView tabSelected="1" workbookViewId="0">
      <selection activeCell="A2" sqref="A2:XFD2"/>
    </sheetView>
  </sheetViews>
  <sheetFormatPr baseColWidth="10" defaultRowHeight="15"/>
  <cols>
    <col min="1" max="1" width="3.5703125" style="1" bestFit="1" customWidth="1"/>
    <col min="2" max="2" width="4.5703125" style="1" bestFit="1" customWidth="1"/>
    <col min="3" max="3" width="15.42578125" style="1" customWidth="1"/>
    <col min="4" max="4" width="7.7109375" style="1" customWidth="1"/>
    <col min="5" max="5" width="5.42578125" style="1" customWidth="1"/>
    <col min="6" max="6" width="11.42578125" style="1"/>
    <col min="7" max="7" width="32.7109375" style="1" customWidth="1"/>
    <col min="8" max="8" width="7.7109375" style="1" customWidth="1"/>
    <col min="9" max="9" width="6.140625" style="1" bestFit="1" customWidth="1"/>
    <col min="10" max="10" width="6.85546875" style="1" bestFit="1" customWidth="1"/>
    <col min="11" max="12" width="6.140625" style="1" customWidth="1"/>
    <col min="13" max="13" width="5.42578125" style="1" bestFit="1" customWidth="1"/>
    <col min="14" max="14" width="6.7109375" style="1" bestFit="1" customWidth="1"/>
    <col min="15" max="16" width="8.28515625" style="1" bestFit="1" customWidth="1"/>
    <col min="17" max="17" width="5.42578125" style="1" bestFit="1" customWidth="1"/>
    <col min="18" max="18" width="8.28515625" style="1" bestFit="1" customWidth="1"/>
    <col min="19" max="19" width="9.28515625" style="11" customWidth="1"/>
    <col min="20" max="33" width="11.42578125" style="11"/>
    <col min="34" max="16384" width="11.42578125" style="1"/>
  </cols>
  <sheetData>
    <row r="1" spans="1:21" ht="27">
      <c r="A1" s="109" t="s">
        <v>38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</row>
    <row r="2" spans="1:21" ht="27">
      <c r="A2" s="57"/>
      <c r="B2" s="57"/>
      <c r="C2" s="57"/>
      <c r="D2" s="57"/>
      <c r="E2" s="120" t="s">
        <v>39</v>
      </c>
      <c r="F2" s="120"/>
      <c r="G2" s="120"/>
      <c r="H2" s="121">
        <f ca="1">TODAY()</f>
        <v>43496</v>
      </c>
      <c r="I2" s="121"/>
      <c r="J2" s="121"/>
      <c r="K2" s="121"/>
      <c r="L2" s="121"/>
      <c r="M2" s="121"/>
      <c r="N2" s="57"/>
      <c r="O2" s="57"/>
      <c r="P2" s="57"/>
      <c r="Q2" s="57"/>
      <c r="R2" s="57"/>
    </row>
    <row r="3" spans="1:2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3"/>
      <c r="N3" s="2"/>
      <c r="O3" s="2"/>
      <c r="P3" s="2"/>
      <c r="Q3" s="15" t="s">
        <v>0</v>
      </c>
      <c r="R3" s="10" t="s">
        <v>24</v>
      </c>
    </row>
    <row r="4" spans="1:21">
      <c r="A4" s="110" t="s">
        <v>1</v>
      </c>
      <c r="B4" s="113" t="s">
        <v>2</v>
      </c>
      <c r="C4" s="113"/>
      <c r="D4" s="113"/>
      <c r="E4" s="113"/>
      <c r="F4" s="113" t="s">
        <v>3</v>
      </c>
      <c r="G4" s="113"/>
      <c r="H4" s="113"/>
      <c r="I4" s="113"/>
      <c r="J4" s="118" t="s">
        <v>4</v>
      </c>
      <c r="K4" s="119"/>
      <c r="L4" s="119"/>
      <c r="M4" s="119"/>
      <c r="N4" s="119"/>
      <c r="O4" s="119"/>
      <c r="P4" s="119"/>
      <c r="Q4" s="119"/>
      <c r="R4" s="119"/>
    </row>
    <row r="5" spans="1:21">
      <c r="A5" s="111"/>
      <c r="B5" s="114" t="s">
        <v>5</v>
      </c>
      <c r="C5" s="114" t="s">
        <v>6</v>
      </c>
      <c r="D5" s="116" t="s">
        <v>7</v>
      </c>
      <c r="E5" s="114" t="s">
        <v>8</v>
      </c>
      <c r="F5" s="114" t="s">
        <v>9</v>
      </c>
      <c r="G5" s="114"/>
      <c r="H5" s="116" t="s">
        <v>7</v>
      </c>
      <c r="I5" s="114" t="s">
        <v>8</v>
      </c>
      <c r="J5" s="65" t="s">
        <v>10</v>
      </c>
      <c r="K5" s="66"/>
      <c r="L5" s="66"/>
      <c r="M5" s="66"/>
      <c r="N5" s="21"/>
      <c r="O5" s="65" t="s">
        <v>11</v>
      </c>
      <c r="P5" s="66"/>
      <c r="Q5" s="65" t="s">
        <v>1</v>
      </c>
      <c r="R5" s="66"/>
    </row>
    <row r="6" spans="1:21" ht="22.5" customHeight="1" thickBot="1">
      <c r="A6" s="112"/>
      <c r="B6" s="115"/>
      <c r="C6" s="115"/>
      <c r="D6" s="117"/>
      <c r="E6" s="115"/>
      <c r="F6" s="115"/>
      <c r="G6" s="115"/>
      <c r="H6" s="117"/>
      <c r="I6" s="115"/>
      <c r="J6" s="16" t="s">
        <v>35</v>
      </c>
      <c r="K6" s="16" t="s">
        <v>36</v>
      </c>
      <c r="L6" s="16" t="s">
        <v>37</v>
      </c>
      <c r="M6" s="9" t="s">
        <v>12</v>
      </c>
      <c r="N6" s="13" t="s">
        <v>13</v>
      </c>
      <c r="O6" s="13" t="s">
        <v>12</v>
      </c>
      <c r="P6" s="13" t="s">
        <v>13</v>
      </c>
      <c r="Q6" s="9" t="s">
        <v>12</v>
      </c>
      <c r="R6" s="13" t="s">
        <v>13</v>
      </c>
    </row>
    <row r="7" spans="1:21" s="17" customFormat="1" ht="14.25">
      <c r="A7" s="73" t="s">
        <v>21</v>
      </c>
      <c r="B7" s="22" t="s">
        <v>14</v>
      </c>
      <c r="C7" s="23" t="s">
        <v>15</v>
      </c>
      <c r="D7" s="24">
        <f>SUM(H7:H7)</f>
        <v>8</v>
      </c>
      <c r="E7" s="25">
        <f>SUM(I7:I7)</f>
        <v>3</v>
      </c>
      <c r="F7" s="88" t="s">
        <v>25</v>
      </c>
      <c r="G7" s="89"/>
      <c r="H7" s="24">
        <v>8</v>
      </c>
      <c r="I7" s="24">
        <v>3</v>
      </c>
      <c r="J7" s="54">
        <v>20</v>
      </c>
      <c r="K7" s="54"/>
      <c r="L7" s="54"/>
      <c r="M7" s="26">
        <f>IF(OR(J7&gt;20,K7&gt;20,L7&gt;20,J7&lt;0,K7&lt;0,L7&lt;0),"",J7*0.6+K7*0.2+L7*0.2)</f>
        <v>12</v>
      </c>
      <c r="N7" s="24">
        <f t="shared" ref="N7:N17" si="0">IF(M7&gt;=10,H7,"")</f>
        <v>8</v>
      </c>
      <c r="O7" s="27">
        <f>(M7*I7)/SUM(I7:I7)</f>
        <v>12</v>
      </c>
      <c r="P7" s="24">
        <f>IF(O7&gt;=10,SUM(H7:H7),SUM(N7:N7))</f>
        <v>8</v>
      </c>
      <c r="Q7" s="75">
        <f>(M7*I7+M8*I8+M9*I9+M10*I10+M11*I11+M12*I12)/SUM(I7:I12)</f>
        <v>13.23076923076923</v>
      </c>
      <c r="R7" s="77">
        <f>IF(Q7&gt;=10,30,SUM((P7:P12)))</f>
        <v>30</v>
      </c>
      <c r="T7" s="18"/>
      <c r="U7" s="79"/>
    </row>
    <row r="8" spans="1:21" s="17" customFormat="1" ht="14.25">
      <c r="A8" s="74"/>
      <c r="B8" s="80" t="s">
        <v>14</v>
      </c>
      <c r="C8" s="82" t="s">
        <v>15</v>
      </c>
      <c r="D8" s="64">
        <f>SUM(H8:H9)</f>
        <v>16</v>
      </c>
      <c r="E8" s="80">
        <f>SUM(I8:I9)</f>
        <v>6</v>
      </c>
      <c r="F8" s="85" t="s">
        <v>26</v>
      </c>
      <c r="G8" s="86"/>
      <c r="H8" s="26">
        <v>8</v>
      </c>
      <c r="I8" s="26">
        <v>3</v>
      </c>
      <c r="J8" s="12">
        <v>20</v>
      </c>
      <c r="K8" s="12"/>
      <c r="L8" s="12"/>
      <c r="M8" s="26">
        <f t="shared" ref="M8" si="1">IF(OR(J8&gt;20,K8&gt;20,L8&gt;20,J8&lt;0,K8&lt;0,L8&lt;0),"",J8*0.6+K8*0.2+L8*0.2)</f>
        <v>12</v>
      </c>
      <c r="N8" s="26">
        <f t="shared" si="0"/>
        <v>8</v>
      </c>
      <c r="O8" s="84">
        <f>(M8*I8+M9*I9)/SUM(I8:I9)</f>
        <v>12</v>
      </c>
      <c r="P8" s="64">
        <f>IF(O8&gt;=10,SUM(H8:H9),SUM(N8:N9))</f>
        <v>16</v>
      </c>
      <c r="Q8" s="76"/>
      <c r="R8" s="78"/>
      <c r="T8" s="18"/>
      <c r="U8" s="79"/>
    </row>
    <row r="9" spans="1:21" s="17" customFormat="1" ht="14.25">
      <c r="A9" s="74"/>
      <c r="B9" s="81"/>
      <c r="C9" s="83"/>
      <c r="D9" s="64"/>
      <c r="E9" s="81"/>
      <c r="F9" s="82" t="s">
        <v>27</v>
      </c>
      <c r="G9" s="87"/>
      <c r="H9" s="26">
        <v>8</v>
      </c>
      <c r="I9" s="26">
        <v>3</v>
      </c>
      <c r="J9" s="12">
        <v>20</v>
      </c>
      <c r="K9" s="12"/>
      <c r="L9" s="53"/>
      <c r="M9" s="26">
        <f>IF(OR(J9&gt;20,K9&gt;20,L9&gt;20,J9&lt;0,K9&lt;0,L9&lt;0),"",J9*0.6+K9*0.4)</f>
        <v>12</v>
      </c>
      <c r="N9" s="26">
        <f t="shared" si="0"/>
        <v>8</v>
      </c>
      <c r="O9" s="84"/>
      <c r="P9" s="64"/>
      <c r="Q9" s="76"/>
      <c r="R9" s="78"/>
      <c r="T9" s="18"/>
      <c r="U9" s="79"/>
    </row>
    <row r="10" spans="1:21" s="17" customFormat="1" ht="14.25">
      <c r="A10" s="74"/>
      <c r="B10" s="29" t="s">
        <v>19</v>
      </c>
      <c r="C10" s="30" t="s">
        <v>18</v>
      </c>
      <c r="D10" s="26">
        <f t="shared" ref="D10:E12" si="2">H10</f>
        <v>2</v>
      </c>
      <c r="E10" s="26">
        <f t="shared" si="2"/>
        <v>2</v>
      </c>
      <c r="F10" s="85" t="s">
        <v>28</v>
      </c>
      <c r="G10" s="86"/>
      <c r="H10" s="31">
        <v>2</v>
      </c>
      <c r="I10" s="29">
        <v>2</v>
      </c>
      <c r="J10" s="12">
        <v>20</v>
      </c>
      <c r="K10" s="12"/>
      <c r="L10" s="53"/>
      <c r="M10" s="26">
        <f>IF(OR(J10&gt;20,K10&gt;20,L10&gt;20,J10&lt;0,K10&lt;0,L10&lt;0),"",J10*0.6+K10*0.4)</f>
        <v>12</v>
      </c>
      <c r="N10" s="26">
        <f t="shared" si="0"/>
        <v>2</v>
      </c>
      <c r="O10" s="32">
        <f>M10</f>
        <v>12</v>
      </c>
      <c r="P10" s="26">
        <f>IF(O10&gt;=10,H10,"")</f>
        <v>2</v>
      </c>
      <c r="Q10" s="76"/>
      <c r="R10" s="78"/>
      <c r="T10" s="19"/>
      <c r="U10" s="79"/>
    </row>
    <row r="11" spans="1:21" s="17" customFormat="1" ht="14.25">
      <c r="A11" s="74"/>
      <c r="B11" s="29" t="s">
        <v>19</v>
      </c>
      <c r="C11" s="30" t="s">
        <v>17</v>
      </c>
      <c r="D11" s="26">
        <f t="shared" si="2"/>
        <v>2</v>
      </c>
      <c r="E11" s="26">
        <f t="shared" si="2"/>
        <v>1</v>
      </c>
      <c r="F11" s="85" t="s">
        <v>22</v>
      </c>
      <c r="G11" s="86"/>
      <c r="H11" s="33">
        <v>2</v>
      </c>
      <c r="I11" s="33">
        <v>1</v>
      </c>
      <c r="J11" s="12">
        <v>20</v>
      </c>
      <c r="K11" s="53"/>
      <c r="L11" s="53"/>
      <c r="M11" s="26">
        <f>IF(OR(J11&gt;20,K11&gt;20,L11&gt;20,J11&lt;0,K11&lt;0,L11&lt;0),"",J11)</f>
        <v>20</v>
      </c>
      <c r="N11" s="26">
        <f t="shared" si="0"/>
        <v>2</v>
      </c>
      <c r="O11" s="34">
        <f>M11</f>
        <v>20</v>
      </c>
      <c r="P11" s="26">
        <f>IF(O11&gt;=10,H11,"")</f>
        <v>2</v>
      </c>
      <c r="Q11" s="76"/>
      <c r="R11" s="78"/>
      <c r="T11" s="19"/>
      <c r="U11" s="79"/>
    </row>
    <row r="12" spans="1:21" s="17" customFormat="1" thickBot="1">
      <c r="A12" s="35"/>
      <c r="B12" s="36" t="s">
        <v>16</v>
      </c>
      <c r="C12" s="37" t="s">
        <v>17</v>
      </c>
      <c r="D12" s="33">
        <f t="shared" si="2"/>
        <v>2</v>
      </c>
      <c r="E12" s="33">
        <f t="shared" si="2"/>
        <v>1</v>
      </c>
      <c r="F12" s="90" t="s">
        <v>29</v>
      </c>
      <c r="G12" s="91"/>
      <c r="H12" s="33">
        <v>2</v>
      </c>
      <c r="I12" s="33">
        <v>1</v>
      </c>
      <c r="J12" s="55">
        <v>20</v>
      </c>
      <c r="K12" s="53"/>
      <c r="L12" s="53"/>
      <c r="M12" s="28">
        <f>IF(OR(J12&gt;20,K12&gt;20,L12&gt;20,J12&lt;0,K12&lt;0,L12&lt;0),"",J12)</f>
        <v>20</v>
      </c>
      <c r="N12" s="33">
        <f t="shared" si="0"/>
        <v>2</v>
      </c>
      <c r="O12" s="38">
        <f>M12</f>
        <v>20</v>
      </c>
      <c r="P12" s="33">
        <f>IF(O12&gt;=10,H12,"")</f>
        <v>2</v>
      </c>
      <c r="Q12" s="76"/>
      <c r="R12" s="78"/>
      <c r="T12" s="19"/>
      <c r="U12" s="20"/>
    </row>
    <row r="13" spans="1:21" s="17" customFormat="1" ht="15" customHeight="1">
      <c r="A13" s="100" t="s">
        <v>23</v>
      </c>
      <c r="B13" s="39" t="s">
        <v>14</v>
      </c>
      <c r="C13" s="40" t="s">
        <v>15</v>
      </c>
      <c r="D13" s="41">
        <f>SUM(H13:H13)</f>
        <v>8</v>
      </c>
      <c r="E13" s="42">
        <f>SUM(I13:I13)</f>
        <v>3</v>
      </c>
      <c r="F13" s="107" t="s">
        <v>30</v>
      </c>
      <c r="G13" s="108"/>
      <c r="H13" s="41">
        <v>8</v>
      </c>
      <c r="I13" s="41">
        <v>3</v>
      </c>
      <c r="J13" s="54">
        <v>20</v>
      </c>
      <c r="K13" s="54"/>
      <c r="L13" s="54"/>
      <c r="M13" s="41">
        <f>IF(OR(J13&gt;20,K13&gt;20,L13&gt;20,J13&lt;0,K13&lt;0,L13&lt;0),"",J13*0.6+K13*0.2+L13*0.2)</f>
        <v>12</v>
      </c>
      <c r="N13" s="41">
        <f t="shared" si="0"/>
        <v>8</v>
      </c>
      <c r="O13" s="43">
        <f>(M13*I13)/SUM(I13:I13)</f>
        <v>12</v>
      </c>
      <c r="P13" s="41">
        <f>IF(O13&gt;=10,H13,"")</f>
        <v>8</v>
      </c>
      <c r="Q13" s="67">
        <f>(M13*I13+M14*I14+M15*I15+M16*I16+M17*I17)/SUM(I13:I17)</f>
        <v>8</v>
      </c>
      <c r="R13" s="70">
        <f>IF(Q13&gt;=10,30,SUM(P13:P17))</f>
        <v>22</v>
      </c>
    </row>
    <row r="14" spans="1:21" s="17" customFormat="1" ht="14.25">
      <c r="A14" s="101"/>
      <c r="B14" s="103" t="s">
        <v>14</v>
      </c>
      <c r="C14" s="105" t="s">
        <v>15</v>
      </c>
      <c r="D14" s="63">
        <f>SUM(H14:H15)</f>
        <v>14</v>
      </c>
      <c r="E14" s="103">
        <f>SUM(I14:I15)</f>
        <v>5</v>
      </c>
      <c r="F14" s="96" t="s">
        <v>31</v>
      </c>
      <c r="G14" s="97"/>
      <c r="H14" s="44">
        <v>6</v>
      </c>
      <c r="I14" s="44">
        <v>2</v>
      </c>
      <c r="J14" s="12">
        <v>20</v>
      </c>
      <c r="K14" s="12"/>
      <c r="L14" s="53"/>
      <c r="M14" s="59">
        <f>IF(OR(J14&gt;20,K14&gt;20,L14&gt;20,J14&lt;0,K14&lt;0,L14&lt;0),"",J14*0.6+K14*0.4)</f>
        <v>12</v>
      </c>
      <c r="N14" s="44">
        <f t="shared" si="0"/>
        <v>6</v>
      </c>
      <c r="O14" s="62">
        <f>(M14*I14+M15*I15)/SUM(I14:I15)</f>
        <v>12</v>
      </c>
      <c r="P14" s="63">
        <f>IF(O14&gt;=10,SUM(H14:H15),SUM(N14:N15))</f>
        <v>14</v>
      </c>
      <c r="Q14" s="68"/>
      <c r="R14" s="71"/>
    </row>
    <row r="15" spans="1:21" s="17" customFormat="1" ht="14.25">
      <c r="A15" s="101"/>
      <c r="B15" s="104"/>
      <c r="C15" s="106"/>
      <c r="D15" s="63"/>
      <c r="E15" s="104"/>
      <c r="F15" s="94" t="s">
        <v>32</v>
      </c>
      <c r="G15" s="95"/>
      <c r="H15" s="44">
        <v>8</v>
      </c>
      <c r="I15" s="44">
        <v>3</v>
      </c>
      <c r="J15" s="12">
        <v>20</v>
      </c>
      <c r="K15" s="12"/>
      <c r="L15" s="12"/>
      <c r="M15" s="58">
        <f>IF(OR(J15&gt;20,K15&gt;20,L15&gt;20,J15&lt;0,K15&lt;0,L15&lt;0),"",J15*0.6+K15*0.2+L15*0.2)</f>
        <v>12</v>
      </c>
      <c r="N15" s="44">
        <f t="shared" si="0"/>
        <v>8</v>
      </c>
      <c r="O15" s="62"/>
      <c r="P15" s="63"/>
      <c r="Q15" s="68"/>
      <c r="R15" s="71"/>
    </row>
    <row r="16" spans="1:21" s="17" customFormat="1" ht="14.25">
      <c r="A16" s="101"/>
      <c r="B16" s="45" t="s">
        <v>19</v>
      </c>
      <c r="C16" s="46" t="s">
        <v>18</v>
      </c>
      <c r="D16" s="44">
        <f>H16</f>
        <v>4</v>
      </c>
      <c r="E16" s="44">
        <f>I16</f>
        <v>2</v>
      </c>
      <c r="F16" s="96" t="s">
        <v>33</v>
      </c>
      <c r="G16" s="97"/>
      <c r="H16" s="47">
        <v>4</v>
      </c>
      <c r="I16" s="45">
        <v>2</v>
      </c>
      <c r="J16" s="12"/>
      <c r="K16" s="12"/>
      <c r="L16" s="12"/>
      <c r="M16" s="60">
        <f>IF(OR(J16&gt;20,K16&gt;20,L16&gt;20,J16&lt;0,K16&lt;0,L16&lt;0),"",J16*0.6+K16*0.2+L16*0.2)</f>
        <v>0</v>
      </c>
      <c r="N16" s="44" t="str">
        <f t="shared" si="0"/>
        <v/>
      </c>
      <c r="O16" s="48">
        <f>M16</f>
        <v>0</v>
      </c>
      <c r="P16" s="44" t="str">
        <f>IF(O16&gt;=10,H16,"")</f>
        <v/>
      </c>
      <c r="Q16" s="68"/>
      <c r="R16" s="71"/>
    </row>
    <row r="17" spans="1:18" s="17" customFormat="1" ht="14.25" customHeight="1" thickBot="1">
      <c r="A17" s="102"/>
      <c r="B17" s="49" t="s">
        <v>19</v>
      </c>
      <c r="C17" s="50" t="s">
        <v>17</v>
      </c>
      <c r="D17" s="51">
        <f>H17</f>
        <v>4</v>
      </c>
      <c r="E17" s="51">
        <f>I17</f>
        <v>2</v>
      </c>
      <c r="F17" s="98" t="s">
        <v>34</v>
      </c>
      <c r="G17" s="99"/>
      <c r="H17" s="51">
        <v>4</v>
      </c>
      <c r="I17" s="51">
        <v>2</v>
      </c>
      <c r="J17" s="56"/>
      <c r="K17" s="56"/>
      <c r="L17" s="53"/>
      <c r="M17" s="51">
        <f>IF(OR(J17&gt;20,K17&gt;20,L17&gt;20,J17&lt;0,K17&lt;0,L17&lt;0),"",J17*0.6+K17*0.4)</f>
        <v>0</v>
      </c>
      <c r="N17" s="51" t="str">
        <f t="shared" si="0"/>
        <v/>
      </c>
      <c r="O17" s="52">
        <f>M17</f>
        <v>0</v>
      </c>
      <c r="P17" s="51" t="str">
        <f>IF(O17&gt;=10,H17,"")</f>
        <v/>
      </c>
      <c r="Q17" s="69"/>
      <c r="R17" s="72"/>
    </row>
    <row r="18" spans="1:18">
      <c r="A18" s="61" t="str">
        <f>"Moyenne annuelle "&amp;R3 &amp;" : "</f>
        <v xml:space="preserve">Moyenne annuelle L2 : </v>
      </c>
      <c r="B18" s="61"/>
      <c r="C18" s="61"/>
      <c r="D18" s="5">
        <f>(Q7*SUM(I7:I12)+Q13*SUM(I13:I17))/SUM(I7:I17)</f>
        <v>10.72</v>
      </c>
      <c r="E18" s="92" t="s">
        <v>20</v>
      </c>
      <c r="F18" s="92"/>
      <c r="G18" s="92"/>
      <c r="H18" s="14">
        <f>IF(D18&gt;=10,60,SUM(R7:R17))</f>
        <v>60</v>
      </c>
      <c r="I18" s="7"/>
      <c r="J18" s="7"/>
      <c r="K18" s="7"/>
      <c r="L18" s="7"/>
      <c r="M18" s="8"/>
      <c r="N18" s="61" t="str">
        <f xml:space="preserve"> "Total des crédits dans le cursus : "&amp;IF(R3="L1",H18,IF(R3="L2",H18+60,H18+120))</f>
        <v>Total des crédits dans le cursus : 120</v>
      </c>
      <c r="O18" s="61"/>
      <c r="P18" s="61"/>
      <c r="Q18" s="61"/>
      <c r="R18" s="61"/>
    </row>
    <row r="19" spans="1:18">
      <c r="A19" s="93" t="str">
        <f>"Décision du jury : "&amp;IF(D18&gt;=10,"Admis(e)",IF(AND(SUM(R7:R17)&gt;=30,MIN(R7,R13)&gt;=10,P7=D7,P8=D8,P13=D13,P14=D14),"Admis(e) avec dettes","Ajourné(e)"))</f>
        <v>Décision du jury : Admis(e)</v>
      </c>
      <c r="B19" s="93"/>
      <c r="C19" s="93"/>
      <c r="D19" s="93"/>
      <c r="E19" s="93"/>
      <c r="F19" s="93"/>
      <c r="G19" s="2"/>
      <c r="H19" s="6"/>
      <c r="I19" s="2"/>
      <c r="J19" s="2"/>
      <c r="K19" s="2"/>
      <c r="L19" s="2"/>
      <c r="M19" s="3"/>
      <c r="N19" s="4"/>
      <c r="O19" s="4"/>
      <c r="P19" s="4"/>
      <c r="Q19" s="4"/>
      <c r="R19" s="4"/>
    </row>
  </sheetData>
  <sheetProtection selectLockedCells="1"/>
  <mergeCells count="51">
    <mergeCell ref="A1:R1"/>
    <mergeCell ref="A4:A6"/>
    <mergeCell ref="B4:E4"/>
    <mergeCell ref="F4:I4"/>
    <mergeCell ref="B5:B6"/>
    <mergeCell ref="C5:C6"/>
    <mergeCell ref="D5:D6"/>
    <mergeCell ref="E5:E6"/>
    <mergeCell ref="F5:G6"/>
    <mergeCell ref="H5:H6"/>
    <mergeCell ref="I5:I6"/>
    <mergeCell ref="O5:P5"/>
    <mergeCell ref="Q5:R5"/>
    <mergeCell ref="J4:R4"/>
    <mergeCell ref="E2:G2"/>
    <mergeCell ref="H2:M2"/>
    <mergeCell ref="A18:C18"/>
    <mergeCell ref="E18:G18"/>
    <mergeCell ref="A19:F19"/>
    <mergeCell ref="F15:G15"/>
    <mergeCell ref="F16:G16"/>
    <mergeCell ref="F17:G17"/>
    <mergeCell ref="A13:A17"/>
    <mergeCell ref="B14:B15"/>
    <mergeCell ref="C14:C15"/>
    <mergeCell ref="D14:D15"/>
    <mergeCell ref="E14:E15"/>
    <mergeCell ref="F13:G13"/>
    <mergeCell ref="F14:G14"/>
    <mergeCell ref="A7:A11"/>
    <mergeCell ref="Q7:Q12"/>
    <mergeCell ref="R7:R12"/>
    <mergeCell ref="U7:U11"/>
    <mergeCell ref="B8:B9"/>
    <mergeCell ref="C8:C9"/>
    <mergeCell ref="D8:D9"/>
    <mergeCell ref="E8:E9"/>
    <mergeCell ref="O8:O9"/>
    <mergeCell ref="F8:G8"/>
    <mergeCell ref="F9:G9"/>
    <mergeCell ref="F10:G10"/>
    <mergeCell ref="F7:G7"/>
    <mergeCell ref="F11:G11"/>
    <mergeCell ref="F12:G12"/>
    <mergeCell ref="N18:R18"/>
    <mergeCell ref="O14:O15"/>
    <mergeCell ref="P14:P15"/>
    <mergeCell ref="P8:P9"/>
    <mergeCell ref="J5:M5"/>
    <mergeCell ref="Q13:Q17"/>
    <mergeCell ref="R13:R17"/>
  </mergeCells>
  <conditionalFormatting sqref="A19:F19">
    <cfRule type="cellIs" dxfId="3" priority="17" operator="equal">
      <formula>"Décision du jury : Admis(e)"</formula>
    </cfRule>
    <cfRule type="cellIs" dxfId="2" priority="18" operator="equal">
      <formula>"Décision du jury : Admis(e) avec dettes"</formula>
    </cfRule>
    <cfRule type="cellIs" dxfId="1" priority="19" operator="equal">
      <formula>"Décision du jury : Ajourné(e)"</formula>
    </cfRule>
  </conditionalFormatting>
  <conditionalFormatting sqref="J7:L17">
    <cfRule type="cellIs" dxfId="0" priority="7" operator="notBetween">
      <formula>0</formula>
      <formula>20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Relevé de note L2 SB 2018-2019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Doyen SNV</dc:creator>
  <cp:lastModifiedBy>Mitany</cp:lastModifiedBy>
  <dcterms:created xsi:type="dcterms:W3CDTF">2018-10-01T09:10:16Z</dcterms:created>
  <dcterms:modified xsi:type="dcterms:W3CDTF">2019-01-31T13:31:23Z</dcterms:modified>
</cp:coreProperties>
</file>