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4115" windowHeight="8265"/>
  </bookViews>
  <sheets>
    <sheet name="L2 S Alim 2018-2019" sheetId="2" r:id="rId1"/>
  </sheets>
  <calcPr calcId="125725"/>
</workbook>
</file>

<file path=xl/calcChain.xml><?xml version="1.0" encoding="utf-8"?>
<calcChain xmlns="http://schemas.openxmlformats.org/spreadsheetml/2006/main">
  <c r="M8" i="2"/>
  <c r="N8" s="1"/>
  <c r="E7"/>
  <c r="D7"/>
  <c r="A19"/>
  <c r="M17"/>
  <c r="M16"/>
  <c r="M13"/>
  <c r="M12"/>
  <c r="M15"/>
  <c r="M18"/>
  <c r="M14"/>
  <c r="M11"/>
  <c r="M10"/>
  <c r="M9"/>
  <c r="M7"/>
  <c r="Q7" l="1"/>
  <c r="O7"/>
  <c r="N7"/>
  <c r="N9"/>
  <c r="O12"/>
  <c r="P12" s="1"/>
  <c r="N13"/>
  <c r="O14"/>
  <c r="P14" s="1"/>
  <c r="O15"/>
  <c r="O18"/>
  <c r="P18" s="1"/>
  <c r="N18"/>
  <c r="E18"/>
  <c r="D18"/>
  <c r="O17"/>
  <c r="P17" s="1"/>
  <c r="N17"/>
  <c r="E17"/>
  <c r="D17"/>
  <c r="N16"/>
  <c r="N15"/>
  <c r="E15"/>
  <c r="D15"/>
  <c r="N14"/>
  <c r="E14"/>
  <c r="D14"/>
  <c r="E13"/>
  <c r="D13"/>
  <c r="N12"/>
  <c r="E12"/>
  <c r="D12"/>
  <c r="O11"/>
  <c r="P11" s="1"/>
  <c r="N11"/>
  <c r="E11"/>
  <c r="D11"/>
  <c r="N10"/>
  <c r="O9"/>
  <c r="E9"/>
  <c r="D9"/>
  <c r="P7" l="1"/>
  <c r="P15"/>
  <c r="O13"/>
  <c r="P13" s="1"/>
  <c r="Q14"/>
  <c r="P9"/>
  <c r="R7" l="1"/>
  <c r="D19"/>
  <c r="R14"/>
  <c r="H19" l="1"/>
  <c r="N19" s="1"/>
  <c r="A20"/>
</calcChain>
</file>

<file path=xl/sharedStrings.xml><?xml version="1.0" encoding="utf-8"?>
<sst xmlns="http://schemas.openxmlformats.org/spreadsheetml/2006/main" count="60" uniqueCount="41">
  <si>
    <t>Année :</t>
  </si>
  <si>
    <t>Semestre</t>
  </si>
  <si>
    <t xml:space="preserve"> Unités d'enseignement (U.E)</t>
  </si>
  <si>
    <t>Matière(s) constitutive(s) de l'unité d'enseignement</t>
  </si>
  <si>
    <t>Résultats obtenus</t>
  </si>
  <si>
    <t>Code</t>
  </si>
  <si>
    <t>Nature</t>
  </si>
  <si>
    <t>Crédit Requis</t>
  </si>
  <si>
    <t>Coef.</t>
  </si>
  <si>
    <t>Intitulé(s)</t>
  </si>
  <si>
    <t>Matière</t>
  </si>
  <si>
    <t>U.E</t>
  </si>
  <si>
    <t>Note</t>
  </si>
  <si>
    <t>Crédit</t>
  </si>
  <si>
    <t>UEF</t>
  </si>
  <si>
    <t>Fondamentale</t>
  </si>
  <si>
    <t>UEM</t>
  </si>
  <si>
    <t>Méthodologique</t>
  </si>
  <si>
    <t>Découverte</t>
  </si>
  <si>
    <t>UED</t>
  </si>
  <si>
    <t xml:space="preserve">Total des crédits cumulés pour l'année (S1+S2) : </t>
  </si>
  <si>
    <t>Semestre 3</t>
  </si>
  <si>
    <t>Techniques de communication et d'expression en Anglais</t>
  </si>
  <si>
    <t>Semestre 4</t>
  </si>
  <si>
    <t>L2</t>
  </si>
  <si>
    <t>Biochimie</t>
  </si>
  <si>
    <t>Génétique</t>
  </si>
  <si>
    <t>Biophysique</t>
  </si>
  <si>
    <t>Méthode de travail</t>
  </si>
  <si>
    <t>Microbiologie</t>
  </si>
  <si>
    <t>Ecologie Générale</t>
  </si>
  <si>
    <t>Bio statique</t>
  </si>
  <si>
    <t>Examen</t>
  </si>
  <si>
    <t>TD</t>
  </si>
  <si>
    <t>TP</t>
  </si>
  <si>
    <t>Version révisée le</t>
  </si>
  <si>
    <t>RELEVE DE NOTES 2018/2019 (Deuxième année sciences alimentaires)</t>
  </si>
  <si>
    <t>Physiologie animale</t>
  </si>
  <si>
    <t>Aliments et Base de la technologie alimentaire</t>
  </si>
  <si>
    <t>Physiologie végétale</t>
  </si>
  <si>
    <t>Alimentation et système alimentaire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</si>
</sst>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b/>
      <sz val="22"/>
      <name val="Cambria"/>
      <family val="1"/>
      <scheme val="major"/>
    </font>
    <font>
      <sz val="11"/>
      <name val="Calibri"/>
      <family val="2"/>
      <scheme val="minor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8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sz val="8"/>
      <color theme="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9"/>
      <color theme="0"/>
      <name val="Cambria"/>
      <family val="1"/>
      <scheme val="major"/>
    </font>
    <font>
      <b/>
      <sz val="12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bgColor theme="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4" fillId="2" borderId="0" xfId="0" applyFont="1" applyFill="1"/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164" fontId="8" fillId="3" borderId="1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6" fillId="2" borderId="9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8" fillId="3" borderId="12" xfId="0" applyFont="1" applyFill="1" applyBorder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Border="1"/>
    <xf numFmtId="2" fontId="10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2" fontId="10" fillId="4" borderId="9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2" fontId="10" fillId="4" borderId="6" xfId="0" applyNumberFormat="1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vertical="center" textRotation="90"/>
    </xf>
    <xf numFmtId="2" fontId="10" fillId="4" borderId="4" xfId="0" applyNumberFormat="1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2" fontId="10" fillId="5" borderId="17" xfId="0" applyNumberFormat="1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2" fontId="10" fillId="5" borderId="9" xfId="0" applyNumberFormat="1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2" fontId="10" fillId="5" borderId="25" xfId="0" applyNumberFormat="1" applyFont="1" applyFill="1" applyBorder="1" applyAlignment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2" fontId="10" fillId="4" borderId="9" xfId="0" applyNumberFormat="1" applyFont="1" applyFill="1" applyBorder="1" applyAlignment="1">
      <alignment horizontal="center" vertical="center"/>
    </xf>
    <xf numFmtId="2" fontId="10" fillId="5" borderId="9" xfId="0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right" vertical="center"/>
    </xf>
    <xf numFmtId="2" fontId="10" fillId="5" borderId="9" xfId="0" applyNumberFormat="1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164" fontId="10" fillId="5" borderId="14" xfId="0" applyNumberFormat="1" applyFont="1" applyFill="1" applyBorder="1" applyAlignment="1">
      <alignment horizontal="center" vertical="center"/>
    </xf>
    <xf numFmtId="164" fontId="10" fillId="5" borderId="4" xfId="0" applyNumberFormat="1" applyFont="1" applyFill="1" applyBorder="1" applyAlignment="1">
      <alignment horizontal="center" vertical="center"/>
    </xf>
    <xf numFmtId="164" fontId="10" fillId="5" borderId="25" xfId="0" applyNumberFormat="1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vertical="center" textRotation="90"/>
    </xf>
    <xf numFmtId="0" fontId="9" fillId="4" borderId="19" xfId="0" applyFont="1" applyFill="1" applyBorder="1" applyAlignment="1">
      <alignment vertical="center" textRotation="90"/>
    </xf>
    <xf numFmtId="164" fontId="10" fillId="4" borderId="14" xfId="0" applyNumberFormat="1" applyFont="1" applyFill="1" applyBorder="1" applyAlignment="1">
      <alignment horizontal="center" vertical="center"/>
    </xf>
    <xf numFmtId="164" fontId="10" fillId="4" borderId="4" xfId="0" applyNumberFormat="1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2" fontId="10" fillId="4" borderId="9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9" fillId="5" borderId="13" xfId="0" applyFont="1" applyFill="1" applyBorder="1" applyAlignment="1">
      <alignment vertical="center" textRotation="90"/>
    </xf>
    <xf numFmtId="0" fontId="9" fillId="5" borderId="19" xfId="0" applyFont="1" applyFill="1" applyBorder="1" applyAlignment="1">
      <alignment vertical="center" textRotation="90"/>
    </xf>
    <xf numFmtId="0" fontId="9" fillId="5" borderId="21" xfId="0" applyFont="1" applyFill="1" applyBorder="1" applyAlignment="1">
      <alignment vertical="center" textRotation="90"/>
    </xf>
    <xf numFmtId="0" fontId="1" fillId="2" borderId="0" xfId="0" applyFont="1" applyFill="1" applyAlignment="1">
      <alignment horizontal="center" vertical="center"/>
    </xf>
    <xf numFmtId="0" fontId="7" fillId="3" borderId="11" xfId="0" applyFont="1" applyFill="1" applyBorder="1" applyAlignment="1">
      <alignment horizontal="center" textRotation="90"/>
    </xf>
    <xf numFmtId="0" fontId="7" fillId="3" borderId="11" xfId="0" applyFont="1" applyFill="1" applyBorder="1" applyAlignment="1">
      <alignment textRotation="90"/>
    </xf>
    <xf numFmtId="0" fontId="7" fillId="3" borderId="12" xfId="0" applyFont="1" applyFill="1" applyBorder="1" applyAlignment="1">
      <alignment textRotation="90"/>
    </xf>
    <xf numFmtId="0" fontId="12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14" fontId="13" fillId="2" borderId="0" xfId="0" applyNumberFormat="1" applyFont="1" applyFill="1" applyAlignment="1">
      <alignment horizontal="left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left" vertical="center"/>
    </xf>
    <xf numFmtId="0" fontId="10" fillId="5" borderId="27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left" vertical="center"/>
    </xf>
    <xf numFmtId="0" fontId="10" fillId="5" borderId="16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left" vertical="center"/>
    </xf>
    <xf numFmtId="0" fontId="10" fillId="5" borderId="22" xfId="0" applyFont="1" applyFill="1" applyBorder="1" applyAlignment="1">
      <alignment horizontal="left" vertical="center" wrapText="1"/>
    </xf>
    <xf numFmtId="0" fontId="10" fillId="5" borderId="2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2" fontId="10" fillId="5" borderId="6" xfId="0" applyNumberFormat="1" applyFont="1" applyFill="1" applyBorder="1" applyAlignment="1">
      <alignment horizontal="center" vertical="center"/>
    </xf>
    <xf numFmtId="2" fontId="10" fillId="5" borderId="23" xfId="0" applyNumberFormat="1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vertical="center"/>
    </xf>
    <xf numFmtId="0" fontId="10" fillId="4" borderId="16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horizontal="left" vertical="center"/>
    </xf>
    <xf numFmtId="0" fontId="10" fillId="4" borderId="32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31" xfId="0" applyFont="1" applyFill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4">
    <dxf>
      <font>
        <color theme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tabSelected="1" workbookViewId="0">
      <selection activeCell="J7" sqref="J7"/>
    </sheetView>
  </sheetViews>
  <sheetFormatPr baseColWidth="10" defaultRowHeight="15"/>
  <cols>
    <col min="1" max="1" width="3.5703125" style="1" bestFit="1" customWidth="1"/>
    <col min="2" max="2" width="4.5703125" style="1" bestFit="1" customWidth="1"/>
    <col min="3" max="3" width="15.42578125" style="1" customWidth="1"/>
    <col min="4" max="4" width="7.7109375" style="1" customWidth="1"/>
    <col min="5" max="5" width="5.42578125" style="1" customWidth="1"/>
    <col min="6" max="6" width="11.42578125" style="1"/>
    <col min="7" max="7" width="32.7109375" style="1" customWidth="1"/>
    <col min="8" max="8" width="7.7109375" style="1" customWidth="1"/>
    <col min="9" max="9" width="6.140625" style="1" bestFit="1" customWidth="1"/>
    <col min="10" max="10" width="6.85546875" style="1" bestFit="1" customWidth="1"/>
    <col min="11" max="12" width="6.140625" style="1" customWidth="1"/>
    <col min="13" max="13" width="5.42578125" style="1" bestFit="1" customWidth="1"/>
    <col min="14" max="14" width="6.7109375" style="1" bestFit="1" customWidth="1"/>
    <col min="15" max="16" width="8.28515625" style="1" bestFit="1" customWidth="1"/>
    <col min="17" max="17" width="5.42578125" style="1" bestFit="1" customWidth="1"/>
    <col min="18" max="18" width="8.28515625" style="1" bestFit="1" customWidth="1"/>
    <col min="19" max="19" width="9.28515625" style="10" customWidth="1"/>
    <col min="20" max="33" width="11.42578125" style="10"/>
    <col min="34" max="16384" width="11.42578125" style="1"/>
  </cols>
  <sheetData>
    <row r="1" spans="1:21" ht="27">
      <c r="A1" s="70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21" ht="27">
      <c r="A2" s="38"/>
      <c r="B2" s="38"/>
      <c r="C2" s="38"/>
      <c r="D2" s="38"/>
      <c r="E2" s="81" t="s">
        <v>35</v>
      </c>
      <c r="F2" s="81"/>
      <c r="G2" s="81"/>
      <c r="H2" s="82">
        <v>43497</v>
      </c>
      <c r="I2" s="82"/>
      <c r="J2" s="82"/>
      <c r="K2" s="82"/>
      <c r="L2" s="82"/>
      <c r="M2" s="82"/>
      <c r="N2" s="38"/>
      <c r="O2" s="38"/>
      <c r="P2" s="38"/>
      <c r="Q2" s="38"/>
      <c r="R2" s="38"/>
    </row>
    <row r="3" spans="1:2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2"/>
      <c r="O3" s="2"/>
      <c r="P3" s="2"/>
      <c r="Q3" s="14" t="s">
        <v>0</v>
      </c>
      <c r="R3" s="9" t="s">
        <v>24</v>
      </c>
    </row>
    <row r="4" spans="1:21">
      <c r="A4" s="71" t="s">
        <v>1</v>
      </c>
      <c r="B4" s="74" t="s">
        <v>2</v>
      </c>
      <c r="C4" s="74"/>
      <c r="D4" s="74"/>
      <c r="E4" s="74"/>
      <c r="F4" s="74" t="s">
        <v>3</v>
      </c>
      <c r="G4" s="74"/>
      <c r="H4" s="74"/>
      <c r="I4" s="74"/>
      <c r="J4" s="79" t="s">
        <v>4</v>
      </c>
      <c r="K4" s="80"/>
      <c r="L4" s="80"/>
      <c r="M4" s="80"/>
      <c r="N4" s="80"/>
      <c r="O4" s="80"/>
      <c r="P4" s="80"/>
      <c r="Q4" s="80"/>
      <c r="R4" s="80"/>
    </row>
    <row r="5" spans="1:21">
      <c r="A5" s="72"/>
      <c r="B5" s="75" t="s">
        <v>5</v>
      </c>
      <c r="C5" s="75" t="s">
        <v>6</v>
      </c>
      <c r="D5" s="77" t="s">
        <v>7</v>
      </c>
      <c r="E5" s="75" t="s">
        <v>8</v>
      </c>
      <c r="F5" s="75" t="s">
        <v>9</v>
      </c>
      <c r="G5" s="75"/>
      <c r="H5" s="77" t="s">
        <v>7</v>
      </c>
      <c r="I5" s="75" t="s">
        <v>8</v>
      </c>
      <c r="J5" s="49" t="s">
        <v>10</v>
      </c>
      <c r="K5" s="50"/>
      <c r="L5" s="50"/>
      <c r="M5" s="50"/>
      <c r="N5" s="20"/>
      <c r="O5" s="49" t="s">
        <v>11</v>
      </c>
      <c r="P5" s="50"/>
      <c r="Q5" s="49" t="s">
        <v>1</v>
      </c>
      <c r="R5" s="50"/>
    </row>
    <row r="6" spans="1:21" ht="22.5" customHeight="1" thickBot="1">
      <c r="A6" s="73"/>
      <c r="B6" s="76"/>
      <c r="C6" s="76"/>
      <c r="D6" s="78"/>
      <c r="E6" s="76"/>
      <c r="F6" s="76"/>
      <c r="G6" s="76"/>
      <c r="H6" s="78"/>
      <c r="I6" s="76"/>
      <c r="J6" s="15" t="s">
        <v>32</v>
      </c>
      <c r="K6" s="15" t="s">
        <v>33</v>
      </c>
      <c r="L6" s="15" t="s">
        <v>34</v>
      </c>
      <c r="M6" s="8" t="s">
        <v>12</v>
      </c>
      <c r="N6" s="12" t="s">
        <v>13</v>
      </c>
      <c r="O6" s="12" t="s">
        <v>12</v>
      </c>
      <c r="P6" s="12" t="s">
        <v>13</v>
      </c>
      <c r="Q6" s="8" t="s">
        <v>12</v>
      </c>
      <c r="R6" s="12" t="s">
        <v>13</v>
      </c>
    </row>
    <row r="7" spans="1:21" s="16" customFormat="1" ht="14.25">
      <c r="A7" s="57" t="s">
        <v>21</v>
      </c>
      <c r="B7" s="61" t="s">
        <v>14</v>
      </c>
      <c r="C7" s="108" t="s">
        <v>15</v>
      </c>
      <c r="D7" s="48">
        <f>SUM(H7:H8)</f>
        <v>8</v>
      </c>
      <c r="E7" s="109">
        <f>SUM(I7:I8)</f>
        <v>3</v>
      </c>
      <c r="F7" s="110" t="s">
        <v>39</v>
      </c>
      <c r="G7" s="111"/>
      <c r="H7" s="21">
        <v>7</v>
      </c>
      <c r="I7" s="21">
        <v>2</v>
      </c>
      <c r="J7" s="11"/>
      <c r="K7" s="11"/>
      <c r="L7" s="11"/>
      <c r="M7" s="43">
        <f>IF(OR(J7&gt;20,K7&gt;20,L7&gt;20,J7&lt;0,K7&lt;0,L7&lt;0),"",J7*0.6+K7*0.2+L7*0.2)</f>
        <v>0</v>
      </c>
      <c r="N7" s="41" t="str">
        <f t="shared" ref="N7:N18" si="0">IF(M7&gt;=10,H7,"")</f>
        <v/>
      </c>
      <c r="O7" s="64">
        <f>(M7*I7+M8*I8)/SUM(I7:I8)</f>
        <v>0</v>
      </c>
      <c r="P7" s="48">
        <f>IF(O7&gt;=10,SUM(H7:H8),SUM(N7:N8))</f>
        <v>0</v>
      </c>
      <c r="Q7" s="59">
        <f>(M7*I7+M8*I8+M9*I9+M10*I10+M11*I11+M12*I12+M13*I13)/SUM(I7:I13)</f>
        <v>0</v>
      </c>
      <c r="R7" s="61">
        <f>IF(Q7&gt;=10,30,SUM((P7:P13)))</f>
        <v>0</v>
      </c>
      <c r="T7" s="17"/>
      <c r="U7" s="63"/>
    </row>
    <row r="8" spans="1:21" s="16" customFormat="1" ht="14.25">
      <c r="A8" s="58"/>
      <c r="B8" s="104"/>
      <c r="C8" s="112"/>
      <c r="D8" s="48"/>
      <c r="E8" s="104"/>
      <c r="F8" s="113" t="s">
        <v>40</v>
      </c>
      <c r="G8" s="114"/>
      <c r="H8" s="103">
        <v>1</v>
      </c>
      <c r="I8" s="103">
        <v>1</v>
      </c>
      <c r="J8" s="102"/>
      <c r="K8" s="34"/>
      <c r="L8" s="34"/>
      <c r="M8" s="43">
        <f>IF(OR(J8&gt;20,K8&gt;20,L8&gt;20,J8&lt;0,K8&lt;0,L8&lt;0),"",J8)</f>
        <v>0</v>
      </c>
      <c r="N8" s="42" t="str">
        <f t="shared" ref="N8" si="1">IF(M8&gt;=10,H8,"")</f>
        <v/>
      </c>
      <c r="O8" s="64"/>
      <c r="P8" s="48"/>
      <c r="Q8" s="60"/>
      <c r="R8" s="62"/>
      <c r="T8" s="17"/>
      <c r="U8" s="63"/>
    </row>
    <row r="9" spans="1:21" s="16" customFormat="1" ht="14.25">
      <c r="A9" s="58"/>
      <c r="B9" s="109" t="s">
        <v>14</v>
      </c>
      <c r="C9" s="115" t="s">
        <v>15</v>
      </c>
      <c r="D9" s="48">
        <f>SUM(H9:H10)</f>
        <v>16</v>
      </c>
      <c r="E9" s="109">
        <f>SUM(I9:I10)</f>
        <v>6</v>
      </c>
      <c r="F9" s="116" t="s">
        <v>25</v>
      </c>
      <c r="G9" s="117"/>
      <c r="H9" s="42">
        <v>8</v>
      </c>
      <c r="I9" s="42">
        <v>3</v>
      </c>
      <c r="J9" s="11"/>
      <c r="K9" s="11"/>
      <c r="L9" s="11"/>
      <c r="M9" s="43">
        <f t="shared" ref="M9" si="2">IF(OR(J9&gt;20,K9&gt;20,L9&gt;20,J9&lt;0,K9&lt;0,L9&lt;0),"",J9*0.6+K9*0.2+L9*0.2)</f>
        <v>0</v>
      </c>
      <c r="N9" s="22" t="str">
        <f t="shared" si="0"/>
        <v/>
      </c>
      <c r="O9" s="64">
        <f>(M9*I9+M10*I10)/SUM(I9:I10)</f>
        <v>0</v>
      </c>
      <c r="P9" s="48">
        <f>IF(O9&gt;=10,SUM(H9:H10),SUM(N9:N10))</f>
        <v>0</v>
      </c>
      <c r="Q9" s="60"/>
      <c r="R9" s="62"/>
      <c r="T9" s="17"/>
      <c r="U9" s="63"/>
    </row>
    <row r="10" spans="1:21" s="16" customFormat="1" ht="14.25">
      <c r="A10" s="58"/>
      <c r="B10" s="104"/>
      <c r="C10" s="118"/>
      <c r="D10" s="48"/>
      <c r="E10" s="104"/>
      <c r="F10" s="115" t="s">
        <v>26</v>
      </c>
      <c r="G10" s="119"/>
      <c r="H10" s="42">
        <v>8</v>
      </c>
      <c r="I10" s="42">
        <v>3</v>
      </c>
      <c r="J10" s="11"/>
      <c r="K10" s="11"/>
      <c r="L10" s="34"/>
      <c r="M10" s="43">
        <f>IF(OR(J10&gt;20,K10&gt;20,L10&gt;20,J10&lt;0,K10&lt;0,L10&lt;0),"",J10*0.6+K10*0.4)</f>
        <v>0</v>
      </c>
      <c r="N10" s="22" t="str">
        <f t="shared" si="0"/>
        <v/>
      </c>
      <c r="O10" s="64"/>
      <c r="P10" s="48"/>
      <c r="Q10" s="60"/>
      <c r="R10" s="62"/>
      <c r="T10" s="17"/>
      <c r="U10" s="63"/>
    </row>
    <row r="11" spans="1:21" s="16" customFormat="1" ht="14.25">
      <c r="A11" s="58"/>
      <c r="B11" s="103" t="s">
        <v>19</v>
      </c>
      <c r="C11" s="120" t="s">
        <v>18</v>
      </c>
      <c r="D11" s="42">
        <f t="shared" ref="D11:E13" si="3">H11</f>
        <v>2</v>
      </c>
      <c r="E11" s="42">
        <f t="shared" si="3"/>
        <v>2</v>
      </c>
      <c r="F11" s="121" t="s">
        <v>27</v>
      </c>
      <c r="G11" s="122"/>
      <c r="H11" s="123">
        <v>2</v>
      </c>
      <c r="I11" s="103">
        <v>2</v>
      </c>
      <c r="J11" s="11"/>
      <c r="K11" s="11"/>
      <c r="L11" s="34"/>
      <c r="M11" s="43">
        <f>IF(OR(J11&gt;20,K11&gt;20,L11&gt;20,J11&lt;0,K11&lt;0,L11&lt;0),"",J11*0.6+K11*0.4)</f>
        <v>0</v>
      </c>
      <c r="N11" s="22" t="str">
        <f t="shared" si="0"/>
        <v/>
      </c>
      <c r="O11" s="23">
        <f>M11</f>
        <v>0</v>
      </c>
      <c r="P11" s="22" t="str">
        <f>IF(O11&gt;=10,H11,"")</f>
        <v/>
      </c>
      <c r="Q11" s="60"/>
      <c r="R11" s="62"/>
      <c r="T11" s="18"/>
      <c r="U11" s="63"/>
    </row>
    <row r="12" spans="1:21" s="16" customFormat="1" ht="14.25">
      <c r="A12" s="58"/>
      <c r="B12" s="103" t="s">
        <v>19</v>
      </c>
      <c r="C12" s="120" t="s">
        <v>17</v>
      </c>
      <c r="D12" s="42">
        <f t="shared" si="3"/>
        <v>2</v>
      </c>
      <c r="E12" s="42">
        <f t="shared" si="3"/>
        <v>1</v>
      </c>
      <c r="F12" s="121" t="s">
        <v>22</v>
      </c>
      <c r="G12" s="122"/>
      <c r="H12" s="24">
        <v>2</v>
      </c>
      <c r="I12" s="24">
        <v>1</v>
      </c>
      <c r="J12" s="11"/>
      <c r="K12" s="34"/>
      <c r="L12" s="34"/>
      <c r="M12" s="43">
        <f>IF(OR(J12&gt;20,K12&gt;20,L12&gt;20,J12&lt;0,K12&lt;0,L12&lt;0),"",J12)</f>
        <v>0</v>
      </c>
      <c r="N12" s="22" t="str">
        <f t="shared" si="0"/>
        <v/>
      </c>
      <c r="O12" s="25">
        <f>M12</f>
        <v>0</v>
      </c>
      <c r="P12" s="22" t="str">
        <f>IF(O12&gt;=10,H12,"")</f>
        <v/>
      </c>
      <c r="Q12" s="60"/>
      <c r="R12" s="62"/>
      <c r="T12" s="18"/>
      <c r="U12" s="63"/>
    </row>
    <row r="13" spans="1:21" s="16" customFormat="1" thickBot="1">
      <c r="A13" s="26"/>
      <c r="B13" s="124" t="s">
        <v>16</v>
      </c>
      <c r="C13" s="125" t="s">
        <v>17</v>
      </c>
      <c r="D13" s="24">
        <f t="shared" si="3"/>
        <v>2</v>
      </c>
      <c r="E13" s="24">
        <f t="shared" si="3"/>
        <v>1</v>
      </c>
      <c r="F13" s="126" t="s">
        <v>28</v>
      </c>
      <c r="G13" s="127"/>
      <c r="H13" s="24">
        <v>2</v>
      </c>
      <c r="I13" s="24">
        <v>1</v>
      </c>
      <c r="J13" s="36"/>
      <c r="K13" s="34"/>
      <c r="L13" s="34"/>
      <c r="M13" s="43">
        <f>IF(OR(J13&gt;20,K13&gt;20,L13&gt;20,J13&lt;0,K13&lt;0,L13&lt;0),"",J13)</f>
        <v>0</v>
      </c>
      <c r="N13" s="24" t="str">
        <f t="shared" si="0"/>
        <v/>
      </c>
      <c r="O13" s="27">
        <f>M13</f>
        <v>0</v>
      </c>
      <c r="P13" s="24" t="str">
        <f>IF(O13&gt;=10,H13,"")</f>
        <v/>
      </c>
      <c r="Q13" s="60"/>
      <c r="R13" s="62"/>
      <c r="T13" s="18"/>
      <c r="U13" s="19"/>
    </row>
    <row r="14" spans="1:21" s="16" customFormat="1" ht="15" customHeight="1">
      <c r="A14" s="67" t="s">
        <v>23</v>
      </c>
      <c r="B14" s="83" t="s">
        <v>14</v>
      </c>
      <c r="C14" s="84" t="s">
        <v>15</v>
      </c>
      <c r="D14" s="28">
        <f>SUM(H14:H14)</f>
        <v>8</v>
      </c>
      <c r="E14" s="85">
        <f>SUM(I14:I14)</f>
        <v>3</v>
      </c>
      <c r="F14" s="86" t="s">
        <v>37</v>
      </c>
      <c r="G14" s="87"/>
      <c r="H14" s="28">
        <v>8</v>
      </c>
      <c r="I14" s="28">
        <v>3</v>
      </c>
      <c r="J14" s="35"/>
      <c r="K14" s="35"/>
      <c r="L14" s="35"/>
      <c r="M14" s="29">
        <f>IF(OR(J14&gt;20,K14&gt;20,L14&gt;20,J14&lt;0,K14&lt;0,L14&lt;0),"",J14*0.6+K14*0.2+L14*0.2)</f>
        <v>0</v>
      </c>
      <c r="N14" s="28" t="str">
        <f t="shared" si="0"/>
        <v/>
      </c>
      <c r="O14" s="29">
        <f>(M14*I14)/SUM(I14:I14)</f>
        <v>0</v>
      </c>
      <c r="P14" s="28" t="str">
        <f>IF(O14&gt;=10,H14,"")</f>
        <v/>
      </c>
      <c r="Q14" s="51">
        <f>(M14*I14+M15*I15+M16*I16+M17*I17+M18*I18)/SUM(I14:I18)</f>
        <v>0</v>
      </c>
      <c r="R14" s="54">
        <f>IF(Q14&gt;=10,30,SUM(P14:P18))</f>
        <v>0</v>
      </c>
    </row>
    <row r="15" spans="1:21" s="16" customFormat="1" ht="14.25">
      <c r="A15" s="68"/>
      <c r="B15" s="88" t="s">
        <v>14</v>
      </c>
      <c r="C15" s="89" t="s">
        <v>15</v>
      </c>
      <c r="D15" s="47">
        <f>SUM(H15:H16)</f>
        <v>14</v>
      </c>
      <c r="E15" s="88">
        <f>SUM(I15:I16)</f>
        <v>5</v>
      </c>
      <c r="F15" s="90" t="s">
        <v>38</v>
      </c>
      <c r="G15" s="91"/>
      <c r="H15" s="40">
        <v>6</v>
      </c>
      <c r="I15" s="40">
        <v>2</v>
      </c>
      <c r="J15" s="11"/>
      <c r="K15" s="11"/>
      <c r="L15" s="34"/>
      <c r="M15" s="105">
        <f>IF(OR(J15&gt;20,K15&gt;20,L15&gt;20,J15&lt;0,K15&lt;0,L15&lt;0),"",J15*0.6+K15*0.4)</f>
        <v>0</v>
      </c>
      <c r="N15" s="30" t="str">
        <f t="shared" si="0"/>
        <v/>
      </c>
      <c r="O15" s="46">
        <f>(M15*I15+M16*I16)/SUM(I15:I16)</f>
        <v>0</v>
      </c>
      <c r="P15" s="47">
        <f>IF(O15&gt;=10,SUM(H15:H16),SUM(N15:N16))</f>
        <v>0</v>
      </c>
      <c r="Q15" s="52"/>
      <c r="R15" s="55"/>
    </row>
    <row r="16" spans="1:21" s="16" customFormat="1" ht="14.25">
      <c r="A16" s="68"/>
      <c r="B16" s="92"/>
      <c r="C16" s="93"/>
      <c r="D16" s="47"/>
      <c r="E16" s="92"/>
      <c r="F16" s="94" t="s">
        <v>29</v>
      </c>
      <c r="G16" s="95"/>
      <c r="H16" s="40">
        <v>8</v>
      </c>
      <c r="I16" s="40">
        <v>3</v>
      </c>
      <c r="J16" s="11"/>
      <c r="K16" s="11"/>
      <c r="L16" s="11"/>
      <c r="M16" s="44">
        <f>IF(OR(J16&gt;20,K16&gt;20,L16&gt;20,J16&lt;0,K16&lt;0,L16&lt;0),"",J16*0.6+K16*0.2+L16*0.2)</f>
        <v>0</v>
      </c>
      <c r="N16" s="30" t="str">
        <f t="shared" si="0"/>
        <v/>
      </c>
      <c r="O16" s="46"/>
      <c r="P16" s="47"/>
      <c r="Q16" s="52"/>
      <c r="R16" s="55"/>
    </row>
    <row r="17" spans="1:18" s="16" customFormat="1" ht="14.25">
      <c r="A17" s="68"/>
      <c r="B17" s="39" t="s">
        <v>16</v>
      </c>
      <c r="C17" s="96" t="s">
        <v>17</v>
      </c>
      <c r="D17" s="40">
        <f>H17</f>
        <v>4</v>
      </c>
      <c r="E17" s="40">
        <f>I17</f>
        <v>2</v>
      </c>
      <c r="F17" s="90" t="s">
        <v>30</v>
      </c>
      <c r="G17" s="91"/>
      <c r="H17" s="97">
        <v>4</v>
      </c>
      <c r="I17" s="39">
        <v>2</v>
      </c>
      <c r="J17" s="11"/>
      <c r="K17" s="11"/>
      <c r="L17" s="11"/>
      <c r="M17" s="106">
        <f>IF(OR(J17&gt;20,K17&gt;20,L17&gt;20,J17&lt;0,K17&lt;0,L17&lt;0),"",J17*0.6+K17*0.2+L17*0.2)</f>
        <v>0</v>
      </c>
      <c r="N17" s="30" t="str">
        <f t="shared" si="0"/>
        <v/>
      </c>
      <c r="O17" s="31">
        <f>M17</f>
        <v>0</v>
      </c>
      <c r="P17" s="30" t="str">
        <f>IF(O17&gt;=10,H17,"")</f>
        <v/>
      </c>
      <c r="Q17" s="52"/>
      <c r="R17" s="55"/>
    </row>
    <row r="18" spans="1:18" s="16" customFormat="1" ht="14.25" customHeight="1" thickBot="1">
      <c r="A18" s="69"/>
      <c r="B18" s="98" t="s">
        <v>16</v>
      </c>
      <c r="C18" s="99" t="s">
        <v>17</v>
      </c>
      <c r="D18" s="32">
        <f>H18</f>
        <v>4</v>
      </c>
      <c r="E18" s="32">
        <f>I18</f>
        <v>2</v>
      </c>
      <c r="F18" s="100" t="s">
        <v>31</v>
      </c>
      <c r="G18" s="101"/>
      <c r="H18" s="32">
        <v>4</v>
      </c>
      <c r="I18" s="32">
        <v>2</v>
      </c>
      <c r="J18" s="37"/>
      <c r="K18" s="37"/>
      <c r="L18" s="34"/>
      <c r="M18" s="107">
        <f>IF(OR(J18&gt;20,K18&gt;20,L18&gt;20,J18&lt;0,K18&lt;0,L18&lt;0),"",J18*0.6+K18*0.4)</f>
        <v>0</v>
      </c>
      <c r="N18" s="32" t="str">
        <f t="shared" si="0"/>
        <v/>
      </c>
      <c r="O18" s="33">
        <f>M18</f>
        <v>0</v>
      </c>
      <c r="P18" s="32" t="str">
        <f>IF(O18&gt;=10,H18,"")</f>
        <v/>
      </c>
      <c r="Q18" s="53"/>
      <c r="R18" s="56"/>
    </row>
    <row r="19" spans="1:18">
      <c r="A19" s="45" t="str">
        <f>"Moyenne annuelle "&amp;R3 &amp;" : "</f>
        <v xml:space="preserve">Moyenne annuelle L2 : </v>
      </c>
      <c r="B19" s="45"/>
      <c r="C19" s="45"/>
      <c r="D19" s="128">
        <f>(Q7*SUM(I7:I13)+Q14*SUM(I14:I18))/SUM(I7:I18)</f>
        <v>0</v>
      </c>
      <c r="E19" s="65" t="s">
        <v>20</v>
      </c>
      <c r="F19" s="65"/>
      <c r="G19" s="65"/>
      <c r="H19" s="13">
        <f>IF(D19&gt;=10,60,SUM(R7:R18))</f>
        <v>0</v>
      </c>
      <c r="I19" s="6"/>
      <c r="J19" s="6"/>
      <c r="K19" s="6"/>
      <c r="L19" s="6"/>
      <c r="M19" s="7"/>
      <c r="N19" s="45" t="str">
        <f xml:space="preserve"> "Total des crédits dans le cursus : "&amp;IF(R3="L1",H19,IF(R3="L2",H19+60,H19+120))</f>
        <v>Total des crédits dans le cursus : 60</v>
      </c>
      <c r="O19" s="45"/>
      <c r="P19" s="45"/>
      <c r="Q19" s="45"/>
      <c r="R19" s="45"/>
    </row>
    <row r="20" spans="1:18">
      <c r="A20" s="66" t="str">
        <f>"Décision du jury : "&amp;IF(D19&gt;=10,"Admis(e)",IF(AND(SUM(R7:R18)&gt;=30,MIN(R7,R14)&gt;=10,P7=D7,P9=D9,P14=D14,P15=D15),"Admis(e) avec dettes","Ajourné(e)"))</f>
        <v>Décision du jury : Ajourné(e)</v>
      </c>
      <c r="B20" s="66"/>
      <c r="C20" s="66"/>
      <c r="D20" s="66"/>
      <c r="E20" s="66"/>
      <c r="F20" s="66"/>
      <c r="G20" s="2"/>
      <c r="H20" s="5"/>
      <c r="I20" s="2"/>
      <c r="J20" s="2"/>
      <c r="K20" s="2"/>
      <c r="L20" s="2"/>
      <c r="M20" s="3"/>
      <c r="N20" s="4"/>
      <c r="O20" s="4"/>
      <c r="P20" s="4"/>
      <c r="Q20" s="4"/>
      <c r="R20" s="4"/>
    </row>
  </sheetData>
  <sheetProtection password="CD66" sheet="1" objects="1" scenarios="1" selectLockedCells="1"/>
  <mergeCells count="58">
    <mergeCell ref="B7:B8"/>
    <mergeCell ref="C7:C8"/>
    <mergeCell ref="D7:D8"/>
    <mergeCell ref="E7:E8"/>
    <mergeCell ref="O7:O8"/>
    <mergeCell ref="A1:R1"/>
    <mergeCell ref="A4:A6"/>
    <mergeCell ref="B4:E4"/>
    <mergeCell ref="F4:I4"/>
    <mergeCell ref="B5:B6"/>
    <mergeCell ref="C5:C6"/>
    <mergeCell ref="D5:D6"/>
    <mergeCell ref="E5:E6"/>
    <mergeCell ref="F5:G6"/>
    <mergeCell ref="H5:H6"/>
    <mergeCell ref="I5:I6"/>
    <mergeCell ref="O5:P5"/>
    <mergeCell ref="Q5:R5"/>
    <mergeCell ref="J4:R4"/>
    <mergeCell ref="E2:G2"/>
    <mergeCell ref="H2:M2"/>
    <mergeCell ref="A19:C19"/>
    <mergeCell ref="E19:G19"/>
    <mergeCell ref="A20:F20"/>
    <mergeCell ref="F16:G16"/>
    <mergeCell ref="F17:G17"/>
    <mergeCell ref="F18:G18"/>
    <mergeCell ref="A14:A18"/>
    <mergeCell ref="B15:B16"/>
    <mergeCell ref="C15:C16"/>
    <mergeCell ref="D15:D16"/>
    <mergeCell ref="E15:E16"/>
    <mergeCell ref="F14:G14"/>
    <mergeCell ref="F15:G15"/>
    <mergeCell ref="A7:A12"/>
    <mergeCell ref="Q7:Q13"/>
    <mergeCell ref="R7:R13"/>
    <mergeCell ref="U7:U12"/>
    <mergeCell ref="B9:B10"/>
    <mergeCell ref="C9:C10"/>
    <mergeCell ref="D9:D10"/>
    <mergeCell ref="E9:E10"/>
    <mergeCell ref="O9:O10"/>
    <mergeCell ref="F9:G9"/>
    <mergeCell ref="F10:G10"/>
    <mergeCell ref="F11:G11"/>
    <mergeCell ref="F7:G7"/>
    <mergeCell ref="F12:G12"/>
    <mergeCell ref="F13:G13"/>
    <mergeCell ref="F8:G8"/>
    <mergeCell ref="N19:R19"/>
    <mergeCell ref="O15:O16"/>
    <mergeCell ref="P15:P16"/>
    <mergeCell ref="P9:P10"/>
    <mergeCell ref="J5:M5"/>
    <mergeCell ref="Q14:Q18"/>
    <mergeCell ref="R14:R18"/>
    <mergeCell ref="P7:P8"/>
  </mergeCells>
  <conditionalFormatting sqref="A20:F20">
    <cfRule type="cellIs" dxfId="3" priority="17" operator="equal">
      <formula>"Décision du jury : Admis(e)"</formula>
    </cfRule>
    <cfRule type="cellIs" dxfId="2" priority="18" operator="equal">
      <formula>"Décision du jury : Admis(e) avec dettes"</formula>
    </cfRule>
    <cfRule type="cellIs" dxfId="1" priority="19" operator="equal">
      <formula>"Décision du jury : Ajourné(e)"</formula>
    </cfRule>
  </conditionalFormatting>
  <conditionalFormatting sqref="J7:L18">
    <cfRule type="cellIs" dxfId="0" priority="7" operator="notBetween">
      <formula>0</formula>
      <formula>20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L2 S Alim 2018-2019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Doyen SNV</dc:creator>
  <cp:lastModifiedBy>Mitany</cp:lastModifiedBy>
  <dcterms:created xsi:type="dcterms:W3CDTF">2018-10-01T09:10:16Z</dcterms:created>
  <dcterms:modified xsi:type="dcterms:W3CDTF">2019-02-04T18:25:57Z</dcterms:modified>
</cp:coreProperties>
</file>