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4115" windowHeight="8265"/>
  </bookViews>
  <sheets>
    <sheet name="Relevé de note L1 2018-2019" sheetId="4" r:id="rId1"/>
  </sheets>
  <calcPr calcId="125725"/>
</workbook>
</file>

<file path=xl/calcChain.xml><?xml version="1.0" encoding="utf-8"?>
<calcChain xmlns="http://schemas.openxmlformats.org/spreadsheetml/2006/main">
  <c r="A20" i="4"/>
  <c r="M19"/>
  <c r="N19" s="1"/>
  <c r="E19"/>
  <c r="D19"/>
  <c r="M18"/>
  <c r="O18" s="1"/>
  <c r="P18" s="1"/>
  <c r="E18"/>
  <c r="D18"/>
  <c r="M17"/>
  <c r="N17" s="1"/>
  <c r="M16"/>
  <c r="E16"/>
  <c r="D16"/>
  <c r="M15"/>
  <c r="N15" s="1"/>
  <c r="M14"/>
  <c r="N14" s="1"/>
  <c r="M13"/>
  <c r="E13"/>
  <c r="D13"/>
  <c r="O12"/>
  <c r="P12" s="1"/>
  <c r="M12"/>
  <c r="N12" s="1"/>
  <c r="E12"/>
  <c r="D12"/>
  <c r="M11"/>
  <c r="N11" s="1"/>
  <c r="E11"/>
  <c r="D11"/>
  <c r="M10"/>
  <c r="N10" s="1"/>
  <c r="M9"/>
  <c r="N9" s="1"/>
  <c r="E9"/>
  <c r="D9"/>
  <c r="M8"/>
  <c r="N8" s="1"/>
  <c r="M7"/>
  <c r="N7" s="1"/>
  <c r="M6"/>
  <c r="E6"/>
  <c r="D6"/>
  <c r="O6" l="1"/>
  <c r="P6" s="1"/>
  <c r="O13"/>
  <c r="P13" s="1"/>
  <c r="O16"/>
  <c r="P16" s="1"/>
  <c r="O9"/>
  <c r="P9" s="1"/>
  <c r="O11"/>
  <c r="P11" s="1"/>
  <c r="N6"/>
  <c r="N13"/>
  <c r="N16"/>
  <c r="N18"/>
  <c r="O19"/>
  <c r="P19" s="1"/>
  <c r="Q6"/>
  <c r="Q13"/>
  <c r="R13" l="1"/>
  <c r="R6"/>
  <c r="H20" l="1"/>
  <c r="N20" s="1"/>
  <c r="A21"/>
</calcChain>
</file>

<file path=xl/sharedStrings.xml><?xml version="1.0" encoding="utf-8"?>
<sst xmlns="http://schemas.openxmlformats.org/spreadsheetml/2006/main" count="59" uniqueCount="44">
  <si>
    <t>Année :</t>
  </si>
  <si>
    <t>Semestre</t>
  </si>
  <si>
    <t xml:space="preserve"> Unités d'enseignement (U.E)</t>
  </si>
  <si>
    <t>Matière(s) constitutive(s) de l'unité d'enseignement</t>
  </si>
  <si>
    <t>Résultats obtenus</t>
  </si>
  <si>
    <t>Code</t>
  </si>
  <si>
    <t>Nature</t>
  </si>
  <si>
    <t>Crédit Requis</t>
  </si>
  <si>
    <t>Coef.</t>
  </si>
  <si>
    <t>Intitulé(s)</t>
  </si>
  <si>
    <t>Matière</t>
  </si>
  <si>
    <t>U.E</t>
  </si>
  <si>
    <t>Note</t>
  </si>
  <si>
    <t>Crédit</t>
  </si>
  <si>
    <t>Semestre 1</t>
  </si>
  <si>
    <t>UEF</t>
  </si>
  <si>
    <t>Fondamentale</t>
  </si>
  <si>
    <t>Chimie générale et organique</t>
  </si>
  <si>
    <t>Biologie cellulaire</t>
  </si>
  <si>
    <t>Mathématique Statistique</t>
  </si>
  <si>
    <t>UEM</t>
  </si>
  <si>
    <t>Méthodologique</t>
  </si>
  <si>
    <t>Géologie</t>
  </si>
  <si>
    <t>Techniques de communication et d'expression 1 (en Français)</t>
  </si>
  <si>
    <t>UET</t>
  </si>
  <si>
    <t>Découverte</t>
  </si>
  <si>
    <t>Méthode de Travail et Terminologie 1</t>
  </si>
  <si>
    <t>UED</t>
  </si>
  <si>
    <t>Transversale</t>
  </si>
  <si>
    <t>Histoire universelle des sciences biologiques</t>
  </si>
  <si>
    <t>Semestre 2</t>
  </si>
  <si>
    <t xml:space="preserve">Biologie animale </t>
  </si>
  <si>
    <t xml:space="preserve">Biologie végétale </t>
  </si>
  <si>
    <t>Thermodynamique et chimie des solutions</t>
  </si>
  <si>
    <t>Physique</t>
  </si>
  <si>
    <t>Techniques de communication et d'expression 2 (en Anglais)</t>
  </si>
  <si>
    <t>Sciences de la vie et impacts socio-économiques</t>
  </si>
  <si>
    <t xml:space="preserve">Total des crédits cumulés pour l'année (S1+S2) : </t>
  </si>
  <si>
    <t>L1</t>
  </si>
  <si>
    <t>Méthode de Travail et Terminologie 2</t>
  </si>
  <si>
    <t>Examen (60%)</t>
  </si>
  <si>
    <t>TD (20 ou 40%)</t>
  </si>
  <si>
    <t>TP (20 ou 40%)</t>
  </si>
  <si>
    <t>RELEVE DE NOTES 2018/2019 (Première année SNV)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</si>
</sst>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22"/>
      <name val="Cambria"/>
      <family val="1"/>
      <scheme val="major"/>
    </font>
    <font>
      <sz val="11"/>
      <name val="Calibri"/>
      <family val="2"/>
      <scheme val="min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2" fontId="6" fillId="4" borderId="10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8" fillId="3" borderId="14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left" vertical="center"/>
    </xf>
    <xf numFmtId="0" fontId="6" fillId="5" borderId="30" xfId="0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left" vertical="center"/>
    </xf>
    <xf numFmtId="0" fontId="6" fillId="5" borderId="25" xfId="0" applyFont="1" applyFill="1" applyBorder="1" applyAlignment="1">
      <alignment horizontal="center" vertical="center"/>
    </xf>
    <xf numFmtId="2" fontId="6" fillId="5" borderId="27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/>
    <xf numFmtId="164" fontId="2" fillId="2" borderId="0" xfId="0" applyNumberFormat="1" applyFont="1" applyFill="1"/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2" fontId="6" fillId="5" borderId="10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6" fillId="5" borderId="2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3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40" xfId="0" applyFont="1" applyFill="1" applyBorder="1" applyAlignment="1">
      <alignment horizontal="left" vertical="center"/>
    </xf>
    <xf numFmtId="0" fontId="6" fillId="5" borderId="26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 vertical="center"/>
    </xf>
    <xf numFmtId="0" fontId="5" fillId="2" borderId="42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5" fillId="5" borderId="23" xfId="0" applyFont="1" applyFill="1" applyBorder="1" applyAlignment="1">
      <alignment horizontal="center" vertical="center" textRotation="90"/>
    </xf>
    <xf numFmtId="0" fontId="6" fillId="5" borderId="28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29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64" fontId="6" fillId="5" borderId="16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6" fillId="5" borderId="27" xfId="0" applyNumberFormat="1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2" fontId="6" fillId="5" borderId="16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2" fontId="6" fillId="5" borderId="7" xfId="0" applyNumberFormat="1" applyFont="1" applyFill="1" applyBorder="1" applyAlignment="1">
      <alignment horizontal="center" vertical="center"/>
    </xf>
    <xf numFmtId="2" fontId="6" fillId="5" borderId="10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2" fontId="6" fillId="4" borderId="16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39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1" xfId="0" applyFont="1" applyFill="1" applyBorder="1" applyAlignment="1">
      <alignment horizontal="left" vertical="center"/>
    </xf>
    <xf numFmtId="0" fontId="6" fillId="4" borderId="36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center" vertical="center" textRotation="90"/>
    </xf>
    <xf numFmtId="0" fontId="5" fillId="4" borderId="32" xfId="0" applyFont="1" applyFill="1" applyBorder="1" applyAlignment="1">
      <alignment horizontal="center" vertical="center" textRotation="90"/>
    </xf>
    <xf numFmtId="0" fontId="6" fillId="4" borderId="15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3" borderId="13" xfId="0" applyFont="1" applyFill="1" applyBorder="1" applyAlignment="1">
      <alignment horizontal="center" textRotation="90"/>
    </xf>
    <xf numFmtId="0" fontId="7" fillId="3" borderId="13" xfId="0" applyFont="1" applyFill="1" applyBorder="1" applyAlignment="1">
      <alignment textRotation="90"/>
    </xf>
    <xf numFmtId="0" fontId="7" fillId="3" borderId="14" xfId="0" applyFont="1" applyFill="1" applyBorder="1" applyAlignment="1">
      <alignment textRotation="90"/>
    </xf>
    <xf numFmtId="0" fontId="9" fillId="3" borderId="13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Normal="100" workbookViewId="0">
      <selection activeCell="J6" sqref="J6"/>
    </sheetView>
  </sheetViews>
  <sheetFormatPr baseColWidth="10" defaultRowHeight="15"/>
  <cols>
    <col min="1" max="1" width="3.5703125" style="1" bestFit="1" customWidth="1"/>
    <col min="2" max="2" width="6.7109375" style="1" customWidth="1"/>
    <col min="3" max="3" width="11.5703125" style="1" customWidth="1"/>
    <col min="4" max="4" width="7.7109375" style="1" customWidth="1"/>
    <col min="5" max="5" width="5.42578125" style="1" customWidth="1"/>
    <col min="6" max="6" width="11.42578125" style="1"/>
    <col min="7" max="7" width="35.140625" style="1" customWidth="1"/>
    <col min="8" max="8" width="7.7109375" style="1" customWidth="1"/>
    <col min="9" max="9" width="6.140625" style="1" bestFit="1" customWidth="1"/>
    <col min="10" max="10" width="8.42578125" style="1" customWidth="1"/>
    <col min="11" max="11" width="7.85546875" style="1" customWidth="1"/>
    <col min="12" max="12" width="7.140625" style="1" customWidth="1"/>
    <col min="13" max="13" width="6.85546875" style="1" customWidth="1"/>
    <col min="14" max="14" width="6.7109375" style="1" bestFit="1" customWidth="1"/>
    <col min="15" max="15" width="7.28515625" style="1" customWidth="1"/>
    <col min="16" max="16" width="7.42578125" style="1" customWidth="1"/>
    <col min="17" max="17" width="8.28515625" style="1" bestFit="1" customWidth="1"/>
    <col min="18" max="18" width="6.7109375" style="1" bestFit="1" customWidth="1"/>
    <col min="19" max="19" width="9.28515625" style="22" customWidth="1"/>
    <col min="20" max="33" width="11.42578125" style="22"/>
    <col min="34" max="16384" width="11.42578125" style="1"/>
  </cols>
  <sheetData>
    <row r="1" spans="1:20" ht="27">
      <c r="A1" s="128" t="s">
        <v>43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33" t="s">
        <v>0</v>
      </c>
      <c r="R2" s="21" t="s">
        <v>38</v>
      </c>
    </row>
    <row r="3" spans="1:20">
      <c r="A3" s="129" t="s">
        <v>1</v>
      </c>
      <c r="B3" s="132" t="s">
        <v>2</v>
      </c>
      <c r="C3" s="132"/>
      <c r="D3" s="132"/>
      <c r="E3" s="132"/>
      <c r="F3" s="132" t="s">
        <v>3</v>
      </c>
      <c r="G3" s="132"/>
      <c r="H3" s="132"/>
      <c r="I3" s="132"/>
      <c r="J3" s="133" t="s">
        <v>4</v>
      </c>
      <c r="K3" s="134"/>
      <c r="L3" s="134"/>
      <c r="M3" s="134"/>
      <c r="N3" s="134"/>
      <c r="O3" s="134"/>
      <c r="P3" s="134"/>
      <c r="Q3" s="134"/>
      <c r="R3" s="134"/>
    </row>
    <row r="4" spans="1:20">
      <c r="A4" s="130"/>
      <c r="B4" s="135" t="s">
        <v>5</v>
      </c>
      <c r="C4" s="135" t="s">
        <v>6</v>
      </c>
      <c r="D4" s="137" t="s">
        <v>7</v>
      </c>
      <c r="E4" s="135" t="s">
        <v>8</v>
      </c>
      <c r="F4" s="135" t="s">
        <v>9</v>
      </c>
      <c r="G4" s="135"/>
      <c r="H4" s="137" t="s">
        <v>7</v>
      </c>
      <c r="I4" s="135" t="s">
        <v>8</v>
      </c>
      <c r="J4" s="139" t="s">
        <v>10</v>
      </c>
      <c r="K4" s="140"/>
      <c r="L4" s="140"/>
      <c r="M4" s="140"/>
      <c r="N4" s="141"/>
      <c r="O4" s="139" t="s">
        <v>11</v>
      </c>
      <c r="P4" s="141"/>
      <c r="Q4" s="139" t="s">
        <v>1</v>
      </c>
      <c r="R4" s="140"/>
    </row>
    <row r="5" spans="1:20" ht="32.25" thickBot="1">
      <c r="A5" s="131"/>
      <c r="B5" s="136"/>
      <c r="C5" s="136"/>
      <c r="D5" s="138"/>
      <c r="E5" s="136"/>
      <c r="F5" s="136"/>
      <c r="G5" s="136"/>
      <c r="H5" s="138"/>
      <c r="I5" s="136"/>
      <c r="J5" s="44" t="s">
        <v>40</v>
      </c>
      <c r="K5" s="44" t="s">
        <v>41</v>
      </c>
      <c r="L5" s="44" t="s">
        <v>42</v>
      </c>
      <c r="M5" s="12" t="s">
        <v>12</v>
      </c>
      <c r="N5" s="43" t="s">
        <v>13</v>
      </c>
      <c r="O5" s="43" t="s">
        <v>12</v>
      </c>
      <c r="P5" s="43" t="s">
        <v>13</v>
      </c>
      <c r="Q5" s="12" t="s">
        <v>12</v>
      </c>
      <c r="R5" s="43" t="s">
        <v>13</v>
      </c>
    </row>
    <row r="6" spans="1:20">
      <c r="A6" s="121" t="s">
        <v>14</v>
      </c>
      <c r="B6" s="123" t="s">
        <v>15</v>
      </c>
      <c r="C6" s="110" t="s">
        <v>16</v>
      </c>
      <c r="D6" s="110">
        <f>SUM(H6:H8)</f>
        <v>18</v>
      </c>
      <c r="E6" s="125">
        <f>SUM(I6:I8)</f>
        <v>9</v>
      </c>
      <c r="F6" s="106" t="s">
        <v>17</v>
      </c>
      <c r="G6" s="107"/>
      <c r="H6" s="13">
        <v>6</v>
      </c>
      <c r="I6" s="14">
        <v>3</v>
      </c>
      <c r="J6" s="26"/>
      <c r="K6" s="26"/>
      <c r="L6" s="26"/>
      <c r="M6" s="14">
        <f>IF(OR(J6&gt;20,K6&gt;20,L6&gt;20,J6&lt;0,K6&lt;0,L6&lt;0),"",J6*0.6+K6*0.2+L6*0.2)</f>
        <v>0</v>
      </c>
      <c r="N6" s="14" t="str">
        <f>IF(M6="","",IF(M6&gt;=10,H6,""))</f>
        <v/>
      </c>
      <c r="O6" s="108">
        <f>(M6*I6+M7*I7+M8*I8)/SUM(I6:I8)</f>
        <v>0</v>
      </c>
      <c r="P6" s="110">
        <f>IF(O6&gt;=10,SUM(H7:H8),SUM(N7:N8))</f>
        <v>0</v>
      </c>
      <c r="Q6" s="113">
        <f>(M6*I6+M7*I7+M8*I8+M9*I9+M10*I10+M11*I11+M12*I12)/SUM(I6:I12)</f>
        <v>0</v>
      </c>
      <c r="R6" s="110">
        <f>IF(Q6&gt;=10,30,SUM(P6:P12))</f>
        <v>0</v>
      </c>
    </row>
    <row r="7" spans="1:20">
      <c r="A7" s="122"/>
      <c r="B7" s="124"/>
      <c r="C7" s="111"/>
      <c r="D7" s="111"/>
      <c r="E7" s="126"/>
      <c r="F7" s="115" t="s">
        <v>18</v>
      </c>
      <c r="G7" s="116"/>
      <c r="H7" s="37">
        <v>8</v>
      </c>
      <c r="I7" s="37">
        <v>4</v>
      </c>
      <c r="J7" s="24"/>
      <c r="K7" s="24"/>
      <c r="L7" s="24"/>
      <c r="M7" s="37">
        <f t="shared" ref="M7:M15" si="0">IF(OR(J7&gt;20,K7&gt;20,L7&gt;20,J7&lt;0,K7&lt;0,L7&lt;0),"",J7*0.6+K7*0.2+L7*0.2)</f>
        <v>0</v>
      </c>
      <c r="N7" s="37" t="str">
        <f t="shared" ref="N7:N19" si="1">IF(M7="","",IF(M7&gt;=10,H7,""))</f>
        <v/>
      </c>
      <c r="O7" s="109"/>
      <c r="P7" s="111"/>
      <c r="Q7" s="114"/>
      <c r="R7" s="111"/>
    </row>
    <row r="8" spans="1:20">
      <c r="A8" s="122"/>
      <c r="B8" s="96"/>
      <c r="C8" s="112"/>
      <c r="D8" s="112"/>
      <c r="E8" s="127"/>
      <c r="F8" s="117" t="s">
        <v>19</v>
      </c>
      <c r="G8" s="118"/>
      <c r="H8" s="37">
        <v>4</v>
      </c>
      <c r="I8" s="37">
        <v>2</v>
      </c>
      <c r="J8" s="24"/>
      <c r="K8" s="24"/>
      <c r="L8" s="50"/>
      <c r="M8" s="37">
        <f>IF(OR(J8&gt;20,K8&gt;20,L8&gt;20,J8&lt;0,K8&lt;0,L8&lt;0),"",J8*0.6+K8*0.4)</f>
        <v>0</v>
      </c>
      <c r="N8" s="37" t="str">
        <f t="shared" si="1"/>
        <v/>
      </c>
      <c r="O8" s="105"/>
      <c r="P8" s="112"/>
      <c r="Q8" s="114"/>
      <c r="R8" s="111"/>
    </row>
    <row r="9" spans="1:20">
      <c r="A9" s="122"/>
      <c r="B9" s="95" t="s">
        <v>20</v>
      </c>
      <c r="C9" s="97" t="s">
        <v>21</v>
      </c>
      <c r="D9" s="99">
        <f>SUM(H9:H10)</f>
        <v>9</v>
      </c>
      <c r="E9" s="100">
        <f>SUM(I9:I10)</f>
        <v>5</v>
      </c>
      <c r="F9" s="102" t="s">
        <v>22</v>
      </c>
      <c r="G9" s="103"/>
      <c r="H9" s="37">
        <v>5</v>
      </c>
      <c r="I9" s="37">
        <v>3</v>
      </c>
      <c r="J9" s="24"/>
      <c r="K9" s="24"/>
      <c r="L9" s="50"/>
      <c r="M9" s="37">
        <f>IF(OR(J9&gt;20,K9&gt;20,L9&gt;20,J9&lt;0,K9&lt;0,L9&lt;0),"",J9*0.6+K9*0.4)</f>
        <v>0</v>
      </c>
      <c r="N9" s="37" t="str">
        <f t="shared" si="1"/>
        <v/>
      </c>
      <c r="O9" s="104">
        <f>(M9*I9+M10*I10)/SUM(I9:I10)</f>
        <v>0</v>
      </c>
      <c r="P9" s="99">
        <f>IF(O9&gt;=10,SUM(H9:H10),SUM(N9:N10))</f>
        <v>0</v>
      </c>
      <c r="Q9" s="114"/>
      <c r="R9" s="111"/>
    </row>
    <row r="10" spans="1:20">
      <c r="A10" s="122"/>
      <c r="B10" s="96"/>
      <c r="C10" s="98"/>
      <c r="D10" s="99"/>
      <c r="E10" s="101"/>
      <c r="F10" s="102" t="s">
        <v>23</v>
      </c>
      <c r="G10" s="103"/>
      <c r="H10" s="37">
        <v>4</v>
      </c>
      <c r="I10" s="37">
        <v>2</v>
      </c>
      <c r="J10" s="24"/>
      <c r="K10" s="24"/>
      <c r="L10" s="50"/>
      <c r="M10" s="37">
        <f>IF(OR(J10&gt;20,K10&gt;20,L10&gt;20,J10&lt;0,K10&lt;0,L10&lt;0),"",J10*0.6+K10*0.4)</f>
        <v>0</v>
      </c>
      <c r="N10" s="37" t="str">
        <f t="shared" si="1"/>
        <v/>
      </c>
      <c r="O10" s="105"/>
      <c r="P10" s="99"/>
      <c r="Q10" s="114"/>
      <c r="R10" s="111"/>
    </row>
    <row r="11" spans="1:20">
      <c r="A11" s="122"/>
      <c r="B11" s="15" t="s">
        <v>24</v>
      </c>
      <c r="C11" s="35" t="s">
        <v>25</v>
      </c>
      <c r="D11" s="37">
        <f>H11</f>
        <v>2</v>
      </c>
      <c r="E11" s="45">
        <f>I11</f>
        <v>2</v>
      </c>
      <c r="F11" s="102" t="s">
        <v>26</v>
      </c>
      <c r="G11" s="103"/>
      <c r="H11" s="38">
        <v>2</v>
      </c>
      <c r="I11" s="39">
        <v>2</v>
      </c>
      <c r="J11" s="24"/>
      <c r="K11" s="24"/>
      <c r="L11" s="50"/>
      <c r="M11" s="37">
        <f>IF(OR(J11&gt;20,K11&gt;20,L11&gt;20,J11&lt;0,K11&lt;0,L11&lt;0),"",J11*0.6+K11*0.4)</f>
        <v>0</v>
      </c>
      <c r="N11" s="37" t="str">
        <f t="shared" si="1"/>
        <v/>
      </c>
      <c r="O11" s="6">
        <f>M11</f>
        <v>0</v>
      </c>
      <c r="P11" s="37" t="str">
        <f>IF(O11&gt;=10,H11,"")</f>
        <v/>
      </c>
      <c r="Q11" s="114"/>
      <c r="R11" s="111"/>
      <c r="T11" s="23"/>
    </row>
    <row r="12" spans="1:20" ht="15.75" thickBot="1">
      <c r="A12" s="122"/>
      <c r="B12" s="41" t="s">
        <v>27</v>
      </c>
      <c r="C12" s="36" t="s">
        <v>28</v>
      </c>
      <c r="D12" s="40">
        <f>H12</f>
        <v>1</v>
      </c>
      <c r="E12" s="48">
        <f>I12</f>
        <v>1</v>
      </c>
      <c r="F12" s="119" t="s">
        <v>29</v>
      </c>
      <c r="G12" s="120"/>
      <c r="H12" s="40">
        <v>1</v>
      </c>
      <c r="I12" s="40">
        <v>1</v>
      </c>
      <c r="J12" s="42"/>
      <c r="K12" s="51"/>
      <c r="L12" s="51"/>
      <c r="M12" s="40">
        <f>IF(OR(J12&gt;20,K12&gt;20,L12&gt;20,J12&lt;0,K12&lt;0,L12&lt;0),"",J12)</f>
        <v>0</v>
      </c>
      <c r="N12" s="40" t="str">
        <f t="shared" si="1"/>
        <v/>
      </c>
      <c r="O12" s="49">
        <f>M12</f>
        <v>0</v>
      </c>
      <c r="P12" s="40" t="str">
        <f>IF(O12&gt;=10,H12,"")</f>
        <v/>
      </c>
      <c r="Q12" s="114"/>
      <c r="R12" s="111"/>
    </row>
    <row r="13" spans="1:20">
      <c r="A13" s="72" t="s">
        <v>30</v>
      </c>
      <c r="B13" s="75" t="s">
        <v>15</v>
      </c>
      <c r="C13" s="78" t="s">
        <v>16</v>
      </c>
      <c r="D13" s="80">
        <f>SUM(H13:H15)</f>
        <v>18</v>
      </c>
      <c r="E13" s="88">
        <f>SUM(I13:I15)</f>
        <v>9</v>
      </c>
      <c r="F13" s="47" t="s">
        <v>31</v>
      </c>
      <c r="G13" s="16"/>
      <c r="H13" s="17">
        <v>6</v>
      </c>
      <c r="I13" s="17">
        <v>3</v>
      </c>
      <c r="J13" s="26"/>
      <c r="K13" s="52"/>
      <c r="L13" s="26"/>
      <c r="M13" s="17">
        <f>IF(OR(J13&gt;20,K13&gt;20,L13&gt;20,J13&lt;0,K13&lt;0,L13&lt;0),"",J13*0.6+L13*0.4)</f>
        <v>0</v>
      </c>
      <c r="N13" s="17" t="str">
        <f t="shared" si="1"/>
        <v/>
      </c>
      <c r="O13" s="91">
        <f>(M13*I13+M14*I14+M15*I15)/SUM(I13:I15)</f>
        <v>0</v>
      </c>
      <c r="P13" s="80">
        <f>IF(O13&gt;=10,SUM(H13:H15),SUM(N13:N15))</f>
        <v>0</v>
      </c>
      <c r="Q13" s="82">
        <f>(M13*I13+M14*I14+M15*I15+M16*I16+M17*I17+M18*I18+M19*I19)/SUM(I13:I19)</f>
        <v>0</v>
      </c>
      <c r="R13" s="80">
        <f>IF(Q13&gt;=10,30,SUM(P13:P19))</f>
        <v>0</v>
      </c>
    </row>
    <row r="14" spans="1:20">
      <c r="A14" s="73"/>
      <c r="B14" s="76"/>
      <c r="C14" s="79"/>
      <c r="D14" s="81"/>
      <c r="E14" s="89"/>
      <c r="F14" s="86" t="s">
        <v>32</v>
      </c>
      <c r="G14" s="87"/>
      <c r="H14" s="7">
        <v>6</v>
      </c>
      <c r="I14" s="28">
        <v>3</v>
      </c>
      <c r="J14" s="24"/>
      <c r="K14" s="50"/>
      <c r="L14" s="24"/>
      <c r="M14" s="8">
        <f>IF(OR(J14&gt;20,K14&gt;20,L14&gt;20,J14&lt;0,K14&lt;0,L14&lt;0),"",J14*0.6+L14*0.4)</f>
        <v>0</v>
      </c>
      <c r="N14" s="29" t="str">
        <f t="shared" si="1"/>
        <v/>
      </c>
      <c r="O14" s="92"/>
      <c r="P14" s="81"/>
      <c r="Q14" s="83"/>
      <c r="R14" s="81"/>
    </row>
    <row r="15" spans="1:20">
      <c r="A15" s="73"/>
      <c r="B15" s="77"/>
      <c r="C15" s="69"/>
      <c r="D15" s="56"/>
      <c r="E15" s="90"/>
      <c r="F15" s="86" t="s">
        <v>33</v>
      </c>
      <c r="G15" s="87"/>
      <c r="H15" s="29">
        <v>6</v>
      </c>
      <c r="I15" s="29">
        <v>3</v>
      </c>
      <c r="J15" s="24"/>
      <c r="K15" s="24"/>
      <c r="L15" s="24"/>
      <c r="M15" s="9">
        <f t="shared" si="0"/>
        <v>0</v>
      </c>
      <c r="N15" s="29" t="str">
        <f t="shared" si="1"/>
        <v/>
      </c>
      <c r="O15" s="93"/>
      <c r="P15" s="56"/>
      <c r="Q15" s="83"/>
      <c r="R15" s="81"/>
    </row>
    <row r="16" spans="1:20">
      <c r="A16" s="73"/>
      <c r="B16" s="66" t="s">
        <v>20</v>
      </c>
      <c r="C16" s="68" t="s">
        <v>21</v>
      </c>
      <c r="D16" s="70">
        <f>SUM(H16:H17)</f>
        <v>9</v>
      </c>
      <c r="E16" s="71">
        <f>SUM(I16:I17)</f>
        <v>5</v>
      </c>
      <c r="F16" s="86" t="s">
        <v>34</v>
      </c>
      <c r="G16" s="87"/>
      <c r="H16" s="29">
        <v>5</v>
      </c>
      <c r="I16" s="29">
        <v>3</v>
      </c>
      <c r="J16" s="24"/>
      <c r="K16" s="24"/>
      <c r="L16" s="50"/>
      <c r="M16" s="29">
        <f>IF(OR(J16&gt;20,K16&gt;20,L16&gt;20,J16&lt;0,K16&lt;0,L16&lt;0),"",J16*0.6+K16*0.4)</f>
        <v>0</v>
      </c>
      <c r="N16" s="29" t="str">
        <f t="shared" si="1"/>
        <v/>
      </c>
      <c r="O16" s="94">
        <f>(M16*I16+M17*I17)/SUM(I16:I17)</f>
        <v>0</v>
      </c>
      <c r="P16" s="55">
        <f>IF(O16&gt;=10,SUM(H16:H17),SUM(N16:N17))</f>
        <v>0</v>
      </c>
      <c r="Q16" s="83"/>
      <c r="R16" s="81"/>
    </row>
    <row r="17" spans="1:18">
      <c r="A17" s="73"/>
      <c r="B17" s="67"/>
      <c r="C17" s="69"/>
      <c r="D17" s="70"/>
      <c r="E17" s="71"/>
      <c r="F17" s="57" t="s">
        <v>35</v>
      </c>
      <c r="G17" s="58"/>
      <c r="H17" s="29">
        <v>4</v>
      </c>
      <c r="I17" s="29">
        <v>2</v>
      </c>
      <c r="J17" s="24"/>
      <c r="K17" s="24"/>
      <c r="L17" s="50"/>
      <c r="M17" s="29">
        <f t="shared" ref="M17:M18" si="2">IF(OR(J17&gt;20,K17&gt;20,L17&gt;20,J17&lt;0,K17&lt;0,L17&lt;0),"",J17*0.6+K17*0.4)</f>
        <v>0</v>
      </c>
      <c r="N17" s="29" t="str">
        <f t="shared" si="1"/>
        <v/>
      </c>
      <c r="O17" s="94"/>
      <c r="P17" s="56"/>
      <c r="Q17" s="83"/>
      <c r="R17" s="81"/>
    </row>
    <row r="18" spans="1:18">
      <c r="A18" s="73"/>
      <c r="B18" s="30" t="s">
        <v>27</v>
      </c>
      <c r="C18" s="31" t="s">
        <v>25</v>
      </c>
      <c r="D18" s="29">
        <f>H18</f>
        <v>2</v>
      </c>
      <c r="E18" s="9">
        <f>I18</f>
        <v>2</v>
      </c>
      <c r="F18" s="59" t="s">
        <v>36</v>
      </c>
      <c r="G18" s="60"/>
      <c r="H18" s="29">
        <v>2</v>
      </c>
      <c r="I18" s="29">
        <v>2</v>
      </c>
      <c r="J18" s="24"/>
      <c r="K18" s="24"/>
      <c r="L18" s="50"/>
      <c r="M18" s="29">
        <f t="shared" si="2"/>
        <v>0</v>
      </c>
      <c r="N18" s="29" t="str">
        <f t="shared" si="1"/>
        <v/>
      </c>
      <c r="O18" s="27">
        <f>M18</f>
        <v>0</v>
      </c>
      <c r="P18" s="29" t="str">
        <f>IF(O18&gt;=10,H18,"")</f>
        <v/>
      </c>
      <c r="Q18" s="83"/>
      <c r="R18" s="81"/>
    </row>
    <row r="19" spans="1:18" ht="15.75" thickBot="1">
      <c r="A19" s="74"/>
      <c r="B19" s="18" t="s">
        <v>24</v>
      </c>
      <c r="C19" s="34" t="s">
        <v>28</v>
      </c>
      <c r="D19" s="19">
        <f>H19</f>
        <v>1</v>
      </c>
      <c r="E19" s="46">
        <f>I19</f>
        <v>1</v>
      </c>
      <c r="F19" s="61" t="s">
        <v>39</v>
      </c>
      <c r="G19" s="62"/>
      <c r="H19" s="19">
        <v>1</v>
      </c>
      <c r="I19" s="19">
        <v>1</v>
      </c>
      <c r="J19" s="25"/>
      <c r="K19" s="53"/>
      <c r="L19" s="53"/>
      <c r="M19" s="19">
        <f>IF(OR(J19&gt;20,K19&gt;20,L19&gt;20,J19&lt;0,K19&lt;0,L19&lt;0),"",J19)</f>
        <v>0</v>
      </c>
      <c r="N19" s="19" t="str">
        <f t="shared" si="1"/>
        <v/>
      </c>
      <c r="O19" s="20">
        <f>M19</f>
        <v>0</v>
      </c>
      <c r="P19" s="19" t="str">
        <f>IF(O19&gt;=10,H19,"")</f>
        <v/>
      </c>
      <c r="Q19" s="84"/>
      <c r="R19" s="85"/>
    </row>
    <row r="20" spans="1:18">
      <c r="A20" s="63" t="str">
        <f>"Moyenne annuelle "&amp;R2 &amp;" : "&amp;(ROUND(AVERAGE(Q6:Q19),2))</f>
        <v>Moyenne annuelle L1 : 0</v>
      </c>
      <c r="B20" s="63"/>
      <c r="C20" s="63"/>
      <c r="D20" s="63"/>
      <c r="E20" s="64" t="s">
        <v>37</v>
      </c>
      <c r="F20" s="64"/>
      <c r="G20" s="64"/>
      <c r="H20" s="32">
        <f>SUM(R6:R19)</f>
        <v>0</v>
      </c>
      <c r="I20" s="10"/>
      <c r="J20" s="10"/>
      <c r="K20" s="10"/>
      <c r="L20" s="10"/>
      <c r="M20" s="11"/>
      <c r="N20" s="65" t="str">
        <f xml:space="preserve"> "Total des crédits dans le cursus : "&amp;IF(R2="L1",H20,IF(R2="L2",H20+60,H20+120))</f>
        <v>Total des crédits dans le cursus : 0</v>
      </c>
      <c r="O20" s="65"/>
      <c r="P20" s="65"/>
      <c r="Q20" s="65"/>
      <c r="R20" s="65"/>
    </row>
    <row r="21" spans="1:18">
      <c r="A21" s="54" t="str">
        <f>"Décision du jury : "&amp;IF(SUM(R6:R19)=60,"Admis(e)",IF(AND(SUM(R6:R19)&gt;=30,MIN(R6:R19)&gt;=10),"Admis(e) avec dettes","Ajourné(e)"))</f>
        <v>Décision du jury : Ajourné(e)</v>
      </c>
      <c r="B21" s="54"/>
      <c r="C21" s="54"/>
      <c r="D21" s="54"/>
      <c r="E21" s="54"/>
      <c r="F21" s="54"/>
      <c r="G21" s="2"/>
      <c r="H21" s="5"/>
      <c r="I21" s="2"/>
      <c r="J21" s="2"/>
      <c r="K21" s="2"/>
      <c r="L21" s="2"/>
      <c r="M21" s="3"/>
      <c r="N21" s="4"/>
      <c r="O21" s="4"/>
      <c r="P21" s="4"/>
      <c r="Q21" s="4"/>
      <c r="R21" s="4"/>
    </row>
    <row r="22" spans="1:18" s="22" customFormat="1"/>
    <row r="23" spans="1:18" s="22" customFormat="1"/>
    <row r="24" spans="1:18" s="22" customFormat="1"/>
    <row r="25" spans="1:18" s="22" customFormat="1"/>
    <row r="26" spans="1:18" s="22" customFormat="1"/>
    <row r="27" spans="1:18" s="22" customFormat="1"/>
    <row r="28" spans="1:18" s="22" customFormat="1"/>
    <row r="29" spans="1:18" s="22" customFormat="1"/>
    <row r="30" spans="1:18" s="22" customFormat="1"/>
    <row r="31" spans="1:18" s="22" customFormat="1"/>
    <row r="32" spans="1:18" s="22" customFormat="1"/>
    <row r="33" s="22" customFormat="1"/>
    <row r="34" s="22" customFormat="1"/>
    <row r="35" s="22" customFormat="1"/>
  </sheetData>
  <sheetProtection sheet="1" objects="1" scenarios="1" selectLockedCells="1"/>
  <mergeCells count="62">
    <mergeCell ref="A1:R1"/>
    <mergeCell ref="A3:A5"/>
    <mergeCell ref="B3:E3"/>
    <mergeCell ref="F3:I3"/>
    <mergeCell ref="J3:R3"/>
    <mergeCell ref="B4:B5"/>
    <mergeCell ref="C4:C5"/>
    <mergeCell ref="D4:D5"/>
    <mergeCell ref="E4:E5"/>
    <mergeCell ref="F4:G5"/>
    <mergeCell ref="H4:H5"/>
    <mergeCell ref="I4:I5"/>
    <mergeCell ref="J4:N4"/>
    <mergeCell ref="O4:P4"/>
    <mergeCell ref="Q4:R4"/>
    <mergeCell ref="A6:A12"/>
    <mergeCell ref="B6:B8"/>
    <mergeCell ref="C6:C8"/>
    <mergeCell ref="D6:D8"/>
    <mergeCell ref="E6:E8"/>
    <mergeCell ref="F6:G6"/>
    <mergeCell ref="O6:O8"/>
    <mergeCell ref="P6:P8"/>
    <mergeCell ref="Q6:Q12"/>
    <mergeCell ref="R6:R12"/>
    <mergeCell ref="F7:G7"/>
    <mergeCell ref="F8:G8"/>
    <mergeCell ref="P9:P10"/>
    <mergeCell ref="F11:G11"/>
    <mergeCell ref="F12:G12"/>
    <mergeCell ref="E13:E15"/>
    <mergeCell ref="O13:O15"/>
    <mergeCell ref="O16:O17"/>
    <mergeCell ref="B9:B10"/>
    <mergeCell ref="C9:C10"/>
    <mergeCell ref="D9:D10"/>
    <mergeCell ref="E9:E10"/>
    <mergeCell ref="F9:G9"/>
    <mergeCell ref="O9:O10"/>
    <mergeCell ref="F10:G10"/>
    <mergeCell ref="P13:P15"/>
    <mergeCell ref="Q13:Q19"/>
    <mergeCell ref="R13:R19"/>
    <mergeCell ref="F14:G14"/>
    <mergeCell ref="F15:G15"/>
    <mergeCell ref="F16:G16"/>
    <mergeCell ref="A21:F21"/>
    <mergeCell ref="P16:P17"/>
    <mergeCell ref="F17:G17"/>
    <mergeCell ref="F18:G18"/>
    <mergeCell ref="F19:G19"/>
    <mergeCell ref="A20:D20"/>
    <mergeCell ref="E20:G20"/>
    <mergeCell ref="N20:R20"/>
    <mergeCell ref="B16:B17"/>
    <mergeCell ref="C16:C17"/>
    <mergeCell ref="D16:D17"/>
    <mergeCell ref="E16:E17"/>
    <mergeCell ref="A13:A19"/>
    <mergeCell ref="B13:B15"/>
    <mergeCell ref="C13:C15"/>
    <mergeCell ref="D13:D15"/>
  </mergeCells>
  <conditionalFormatting sqref="A21:F21">
    <cfRule type="cellIs" dxfId="3" priority="2" operator="equal">
      <formula>"Décision du jury : Admis(e)"</formula>
    </cfRule>
    <cfRule type="cellIs" dxfId="2" priority="3" operator="equal">
      <formula>"Décision du jury : Admis(e) avec dettes"</formula>
    </cfRule>
    <cfRule type="cellIs" dxfId="1" priority="4" operator="equal">
      <formula>"Décision du jury : Ajourné(e)"</formula>
    </cfRule>
  </conditionalFormatting>
  <conditionalFormatting sqref="J6:L19">
    <cfRule type="cellIs" dxfId="0" priority="1" operator="notBetween">
      <formula>0</formula>
      <formula>20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Relevé de note L1 2018-2019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Doyen SNV</dc:creator>
  <cp:lastModifiedBy>mcd</cp:lastModifiedBy>
  <dcterms:created xsi:type="dcterms:W3CDTF">2018-10-01T09:10:16Z</dcterms:created>
  <dcterms:modified xsi:type="dcterms:W3CDTF">2018-10-27T13:43:40Z</dcterms:modified>
</cp:coreProperties>
</file>