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2 SB 2018-2019" sheetId="2" r:id="rId1"/>
  </sheets>
  <calcPr calcId="125725"/>
</workbook>
</file>

<file path=xl/calcChain.xml><?xml version="1.0" encoding="utf-8"?>
<calcChain xmlns="http://schemas.openxmlformats.org/spreadsheetml/2006/main">
  <c r="N17" i="2"/>
  <c r="M15"/>
  <c r="M14"/>
  <c r="M11"/>
  <c r="M10"/>
  <c r="M13"/>
  <c r="M16"/>
  <c r="M12"/>
  <c r="M9"/>
  <c r="M8"/>
  <c r="M7"/>
  <c r="M6"/>
  <c r="N6" l="1"/>
  <c r="N7"/>
  <c r="O10"/>
  <c r="P10" s="1"/>
  <c r="N11"/>
  <c r="O12"/>
  <c r="P12" s="1"/>
  <c r="O13"/>
  <c r="O16"/>
  <c r="P16" s="1"/>
  <c r="N16"/>
  <c r="E16"/>
  <c r="D16"/>
  <c r="O15"/>
  <c r="P15" s="1"/>
  <c r="N15"/>
  <c r="E15"/>
  <c r="D15"/>
  <c r="N14"/>
  <c r="N13"/>
  <c r="E13"/>
  <c r="D13"/>
  <c r="N12"/>
  <c r="E12"/>
  <c r="D12"/>
  <c r="E11"/>
  <c r="D11"/>
  <c r="N10"/>
  <c r="E10"/>
  <c r="D10"/>
  <c r="O9"/>
  <c r="P9" s="1"/>
  <c r="N9"/>
  <c r="E9"/>
  <c r="D9"/>
  <c r="N8"/>
  <c r="O7"/>
  <c r="E7"/>
  <c r="D7"/>
  <c r="E6"/>
  <c r="D6"/>
  <c r="O6" l="1"/>
  <c r="P6" s="1"/>
  <c r="Q6"/>
  <c r="P13"/>
  <c r="O11"/>
  <c r="P11" s="1"/>
  <c r="Q12"/>
  <c r="P7"/>
  <c r="A17" l="1"/>
  <c r="R12"/>
  <c r="R6"/>
  <c r="A18" l="1"/>
  <c r="H17"/>
</calcChain>
</file>

<file path=xl/sharedStrings.xml><?xml version="1.0" encoding="utf-8"?>
<sst xmlns="http://schemas.openxmlformats.org/spreadsheetml/2006/main" count="58" uniqueCount="39">
  <si>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</si>
  <si>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</si>
  <si>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</si>
  <si>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</si>
  <si>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</si>
  <si>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</si>
  <si>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</si>
  <si>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</si>
  <si>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</si>
  <si>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</si>
  <si>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</si>
  <si>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</si>
  <si>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</si>
  <si>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</si>
  <si>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UEF</t>
  </si>
  <si>
    <t>Fondamentale</t>
  </si>
  <si>
    <t>UEM</t>
  </si>
  <si>
    <t>Méthodologique</t>
  </si>
  <si>
    <t>Découverte</t>
  </si>
  <si>
    <t>UED</t>
  </si>
  <si>
    <t xml:space="preserve">Total des crédits cumulés pour l'année (S1+S2) : </t>
  </si>
  <si>
    <t>Semestre 3</t>
  </si>
  <si>
    <t>Techniques de communication et d'expression en Anglais</t>
  </si>
  <si>
    <t>Semestre 4</t>
  </si>
  <si>
    <t>L2</t>
  </si>
  <si>
    <t>Zoologie</t>
  </si>
  <si>
    <t>Biochimie</t>
  </si>
  <si>
    <t>Génétique</t>
  </si>
  <si>
    <t>Biophysique</t>
  </si>
  <si>
    <t>Méthode de travail</t>
  </si>
  <si>
    <t>Botanique</t>
  </si>
  <si>
    <t>Immunologie</t>
  </si>
  <si>
    <t>Microbiologie</t>
  </si>
  <si>
    <t>Ecologie Générale</t>
  </si>
  <si>
    <t>Bio statique</t>
  </si>
  <si>
    <t>Examen</t>
  </si>
  <si>
    <t>TD</t>
  </si>
  <si>
    <t>TP</t>
  </si>
  <si>
    <t>RELEVE DE NOTES 2018/2019 (Deuxième année sciences biologiques)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</si>
</sst>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164" fontId="7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2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 textRotation="90"/>
    </xf>
    <xf numFmtId="0" fontId="11" fillId="4" borderId="1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2" fontId="11" fillId="4" borderId="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center" vertical="center"/>
    </xf>
    <xf numFmtId="2" fontId="11" fillId="5" borderId="2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textRotation="90"/>
    </xf>
    <xf numFmtId="0" fontId="8" fillId="3" borderId="12" xfId="0" applyFont="1" applyFill="1" applyBorder="1" applyAlignment="1">
      <alignment textRotation="90"/>
    </xf>
    <xf numFmtId="0" fontId="13" fillId="3" borderId="11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 textRotation="90"/>
    </xf>
    <xf numFmtId="0" fontId="10" fillId="4" borderId="19" xfId="0" applyFont="1" applyFill="1" applyBorder="1" applyAlignment="1">
      <alignment vertical="center" textRotation="90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vertical="center" textRotation="90"/>
    </xf>
    <xf numFmtId="0" fontId="10" fillId="5" borderId="19" xfId="0" applyFont="1" applyFill="1" applyBorder="1" applyAlignment="1">
      <alignment vertical="center" textRotation="90"/>
    </xf>
    <xf numFmtId="0" fontId="10" fillId="5" borderId="21" xfId="0" applyFont="1" applyFill="1" applyBorder="1" applyAlignment="1">
      <alignment vertical="center" textRotation="90"/>
    </xf>
    <xf numFmtId="164" fontId="11" fillId="5" borderId="14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25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workbookViewId="0">
      <selection activeCell="J6" sqref="J6"/>
    </sheetView>
  </sheetViews>
  <sheetFormatPr baseColWidth="10" defaultRowHeight="15"/>
  <cols>
    <col min="1" max="1" width="3.5703125" style="1" bestFit="1" customWidth="1"/>
    <col min="2" max="2" width="4.5703125" style="1" bestFit="1" customWidth="1"/>
    <col min="3" max="3" width="15.42578125" style="1" customWidth="1"/>
    <col min="4" max="4" width="7.7109375" style="1" customWidth="1"/>
    <col min="5" max="5" width="5.42578125" style="1" customWidth="1"/>
    <col min="6" max="6" width="11.42578125" style="1"/>
    <col min="7" max="7" width="32.7109375" style="1" customWidth="1"/>
    <col min="8" max="8" width="7.7109375" style="1" customWidth="1"/>
    <col min="9" max="9" width="6.140625" style="1" bestFit="1" customWidth="1"/>
    <col min="10" max="10" width="6.85546875" style="1" bestFit="1" customWidth="1"/>
    <col min="11" max="12" width="6.140625" style="1" customWidth="1"/>
    <col min="13" max="13" width="5.42578125" style="1" bestFit="1" customWidth="1"/>
    <col min="14" max="14" width="6.7109375" style="1" bestFit="1" customWidth="1"/>
    <col min="15" max="16" width="8.28515625" style="1" bestFit="1" customWidth="1"/>
    <col min="17" max="17" width="5.42578125" style="1" bestFit="1" customWidth="1"/>
    <col min="18" max="18" width="8.28515625" style="1" bestFit="1" customWidth="1"/>
    <col min="19" max="19" width="9.28515625" style="11" customWidth="1"/>
    <col min="20" max="33" width="11.42578125" style="11"/>
    <col min="34" max="16384" width="11.42578125" style="1"/>
  </cols>
  <sheetData>
    <row r="1" spans="1:21" ht="27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15" t="s">
        <v>0</v>
      </c>
      <c r="R2" s="10" t="s">
        <v>24</v>
      </c>
    </row>
    <row r="3" spans="1:21">
      <c r="A3" s="58" t="s">
        <v>1</v>
      </c>
      <c r="B3" s="61" t="s">
        <v>2</v>
      </c>
      <c r="C3" s="61"/>
      <c r="D3" s="61"/>
      <c r="E3" s="61"/>
      <c r="F3" s="61" t="s">
        <v>3</v>
      </c>
      <c r="G3" s="61"/>
      <c r="H3" s="61"/>
      <c r="I3" s="61"/>
      <c r="J3" s="62" t="s">
        <v>4</v>
      </c>
      <c r="K3" s="63"/>
      <c r="L3" s="63"/>
      <c r="M3" s="63"/>
      <c r="N3" s="63"/>
      <c r="O3" s="63"/>
      <c r="P3" s="63"/>
      <c r="Q3" s="63"/>
      <c r="R3" s="63"/>
    </row>
    <row r="4" spans="1:21">
      <c r="A4" s="59"/>
      <c r="B4" s="64" t="s">
        <v>5</v>
      </c>
      <c r="C4" s="64" t="s">
        <v>6</v>
      </c>
      <c r="D4" s="66" t="s">
        <v>7</v>
      </c>
      <c r="E4" s="64" t="s">
        <v>8</v>
      </c>
      <c r="F4" s="64" t="s">
        <v>9</v>
      </c>
      <c r="G4" s="64"/>
      <c r="H4" s="66" t="s">
        <v>7</v>
      </c>
      <c r="I4" s="64" t="s">
        <v>8</v>
      </c>
      <c r="J4" s="68" t="s">
        <v>10</v>
      </c>
      <c r="K4" s="69"/>
      <c r="L4" s="69"/>
      <c r="M4" s="69"/>
      <c r="N4" s="21"/>
      <c r="O4" s="68" t="s">
        <v>11</v>
      </c>
      <c r="P4" s="69"/>
      <c r="Q4" s="68" t="s">
        <v>1</v>
      </c>
      <c r="R4" s="69"/>
    </row>
    <row r="5" spans="1:21" ht="22.5" customHeight="1" thickBot="1">
      <c r="A5" s="60"/>
      <c r="B5" s="65"/>
      <c r="C5" s="65"/>
      <c r="D5" s="67"/>
      <c r="E5" s="65"/>
      <c r="F5" s="65"/>
      <c r="G5" s="65"/>
      <c r="H5" s="67"/>
      <c r="I5" s="65"/>
      <c r="J5" s="16" t="s">
        <v>35</v>
      </c>
      <c r="K5" s="16" t="s">
        <v>36</v>
      </c>
      <c r="L5" s="16" t="s">
        <v>37</v>
      </c>
      <c r="M5" s="9" t="s">
        <v>12</v>
      </c>
      <c r="N5" s="13" t="s">
        <v>13</v>
      </c>
      <c r="O5" s="13" t="s">
        <v>12</v>
      </c>
      <c r="P5" s="13" t="s">
        <v>13</v>
      </c>
      <c r="Q5" s="9" t="s">
        <v>12</v>
      </c>
      <c r="R5" s="13" t="s">
        <v>13</v>
      </c>
    </row>
    <row r="6" spans="1:21" s="17" customFormat="1" ht="14.25">
      <c r="A6" s="76" t="s">
        <v>21</v>
      </c>
      <c r="B6" s="22" t="s">
        <v>14</v>
      </c>
      <c r="C6" s="23" t="s">
        <v>15</v>
      </c>
      <c r="D6" s="24">
        <f>SUM(H6:H6)</f>
        <v>8</v>
      </c>
      <c r="E6" s="25">
        <f>SUM(I6:I6)</f>
        <v>3</v>
      </c>
      <c r="F6" s="91" t="s">
        <v>25</v>
      </c>
      <c r="G6" s="92"/>
      <c r="H6" s="24">
        <v>8</v>
      </c>
      <c r="I6" s="24">
        <v>3</v>
      </c>
      <c r="J6" s="54"/>
      <c r="K6" s="54"/>
      <c r="L6" s="54"/>
      <c r="M6" s="26">
        <f>IF(OR(J6&gt;20,K6&gt;20,L6&gt;20,J6&lt;0,K6&lt;0,L6&lt;0),"",J6*0.6+K6*0.2+L6*0.2)</f>
        <v>0</v>
      </c>
      <c r="N6" s="24" t="str">
        <f t="shared" ref="N6:N16" si="0">IF(M6&gt;=10,H6,"")</f>
        <v/>
      </c>
      <c r="O6" s="27">
        <f>(M6*I6)/SUM(I6:I6)</f>
        <v>0</v>
      </c>
      <c r="P6" s="24">
        <f>IF(O6&gt;=10,SUM(H6:H6),SUM(N6:N6))</f>
        <v>0</v>
      </c>
      <c r="Q6" s="78">
        <f>(M6*I6+M7*I7+M8*I8+M9*I9+M10*I10+M11*I11)/SUM(I6:I11)</f>
        <v>0</v>
      </c>
      <c r="R6" s="80">
        <f>IF(Q6&gt;=10,30,SUM((P6:P11)))</f>
        <v>0</v>
      </c>
      <c r="T6" s="18"/>
      <c r="U6" s="82"/>
    </row>
    <row r="7" spans="1:21" s="17" customFormat="1" ht="14.25">
      <c r="A7" s="77"/>
      <c r="B7" s="83" t="s">
        <v>14</v>
      </c>
      <c r="C7" s="85" t="s">
        <v>15</v>
      </c>
      <c r="D7" s="75">
        <f>SUM(H7:H8)</f>
        <v>16</v>
      </c>
      <c r="E7" s="83">
        <f>SUM(I7:I8)</f>
        <v>6</v>
      </c>
      <c r="F7" s="88" t="s">
        <v>26</v>
      </c>
      <c r="G7" s="89"/>
      <c r="H7" s="26">
        <v>8</v>
      </c>
      <c r="I7" s="26">
        <v>3</v>
      </c>
      <c r="J7" s="12"/>
      <c r="K7" s="12"/>
      <c r="L7" s="12"/>
      <c r="M7" s="26">
        <f t="shared" ref="M7" si="1">IF(OR(J7&gt;20,K7&gt;20,L7&gt;20,J7&lt;0,K7&lt;0,L7&lt;0),"",J7*0.6+K7*0.2+L7*0.2)</f>
        <v>0</v>
      </c>
      <c r="N7" s="26" t="str">
        <f t="shared" si="0"/>
        <v/>
      </c>
      <c r="O7" s="87">
        <f>(M7*I7+M8*I8)/SUM(I7:I8)</f>
        <v>0</v>
      </c>
      <c r="P7" s="75">
        <f>IF(O7&gt;=10,SUM(H7:H8),SUM(N7:N8))</f>
        <v>0</v>
      </c>
      <c r="Q7" s="79"/>
      <c r="R7" s="81"/>
      <c r="T7" s="18"/>
      <c r="U7" s="82"/>
    </row>
    <row r="8" spans="1:21" s="17" customFormat="1" ht="14.25">
      <c r="A8" s="77"/>
      <c r="B8" s="84"/>
      <c r="C8" s="86"/>
      <c r="D8" s="75"/>
      <c r="E8" s="84"/>
      <c r="F8" s="85" t="s">
        <v>27</v>
      </c>
      <c r="G8" s="90"/>
      <c r="H8" s="26">
        <v>8</v>
      </c>
      <c r="I8" s="26">
        <v>3</v>
      </c>
      <c r="J8" s="12"/>
      <c r="K8" s="12"/>
      <c r="L8" s="53"/>
      <c r="M8" s="26">
        <f>IF(OR(J8&gt;20,K8&gt;20,L8&gt;20,J8&lt;0,K8&lt;0,L8&lt;0),"",J8*0.6+K8*0.4)</f>
        <v>0</v>
      </c>
      <c r="N8" s="26" t="str">
        <f t="shared" si="0"/>
        <v/>
      </c>
      <c r="O8" s="87"/>
      <c r="P8" s="75"/>
      <c r="Q8" s="79"/>
      <c r="R8" s="81"/>
      <c r="T8" s="18"/>
      <c r="U8" s="82"/>
    </row>
    <row r="9" spans="1:21" s="17" customFormat="1" ht="14.25">
      <c r="A9" s="77"/>
      <c r="B9" s="29" t="s">
        <v>19</v>
      </c>
      <c r="C9" s="30" t="s">
        <v>18</v>
      </c>
      <c r="D9" s="26">
        <f t="shared" ref="D9:E11" si="2">H9</f>
        <v>2</v>
      </c>
      <c r="E9" s="26">
        <f t="shared" si="2"/>
        <v>2</v>
      </c>
      <c r="F9" s="88" t="s">
        <v>28</v>
      </c>
      <c r="G9" s="89"/>
      <c r="H9" s="31">
        <v>2</v>
      </c>
      <c r="I9" s="29">
        <v>2</v>
      </c>
      <c r="J9" s="12"/>
      <c r="K9" s="12"/>
      <c r="L9" s="53"/>
      <c r="M9" s="26">
        <f>IF(OR(J9&gt;20,K9&gt;20,L9&gt;20,J9&lt;0,K9&lt;0,L9&lt;0),"",J9*0.6+K9*0.4)</f>
        <v>0</v>
      </c>
      <c r="N9" s="26" t="str">
        <f t="shared" si="0"/>
        <v/>
      </c>
      <c r="O9" s="32">
        <f>M9</f>
        <v>0</v>
      </c>
      <c r="P9" s="26" t="str">
        <f>IF(O9&gt;=10,H9,"")</f>
        <v/>
      </c>
      <c r="Q9" s="79"/>
      <c r="R9" s="81"/>
      <c r="T9" s="19"/>
      <c r="U9" s="82"/>
    </row>
    <row r="10" spans="1:21" s="17" customFormat="1" ht="14.25">
      <c r="A10" s="77"/>
      <c r="B10" s="29" t="s">
        <v>19</v>
      </c>
      <c r="C10" s="30" t="s">
        <v>17</v>
      </c>
      <c r="D10" s="26">
        <f t="shared" si="2"/>
        <v>2</v>
      </c>
      <c r="E10" s="26">
        <f t="shared" si="2"/>
        <v>1</v>
      </c>
      <c r="F10" s="88" t="s">
        <v>22</v>
      </c>
      <c r="G10" s="89"/>
      <c r="H10" s="33">
        <v>2</v>
      </c>
      <c r="I10" s="33">
        <v>1</v>
      </c>
      <c r="J10" s="12"/>
      <c r="K10" s="53"/>
      <c r="L10" s="53"/>
      <c r="M10" s="26">
        <f>IF(OR(J10&gt;20,K10&gt;20,L10&gt;20,J10&lt;0,K10&lt;0,L10&lt;0),"",J10)</f>
        <v>0</v>
      </c>
      <c r="N10" s="26" t="str">
        <f t="shared" si="0"/>
        <v/>
      </c>
      <c r="O10" s="34">
        <f>M10</f>
        <v>0</v>
      </c>
      <c r="P10" s="26" t="str">
        <f>IF(O10&gt;=10,H10,"")</f>
        <v/>
      </c>
      <c r="Q10" s="79"/>
      <c r="R10" s="81"/>
      <c r="T10" s="19"/>
      <c r="U10" s="82"/>
    </row>
    <row r="11" spans="1:21" s="17" customFormat="1" thickBot="1">
      <c r="A11" s="35"/>
      <c r="B11" s="36" t="s">
        <v>16</v>
      </c>
      <c r="C11" s="37" t="s">
        <v>17</v>
      </c>
      <c r="D11" s="33">
        <f t="shared" si="2"/>
        <v>2</v>
      </c>
      <c r="E11" s="33">
        <f t="shared" si="2"/>
        <v>1</v>
      </c>
      <c r="F11" s="93" t="s">
        <v>29</v>
      </c>
      <c r="G11" s="94"/>
      <c r="H11" s="33">
        <v>2</v>
      </c>
      <c r="I11" s="33">
        <v>1</v>
      </c>
      <c r="J11" s="55"/>
      <c r="K11" s="53"/>
      <c r="L11" s="53"/>
      <c r="M11" s="28">
        <f>IF(OR(J11&gt;20,K11&gt;20,L11&gt;20,J11&lt;0,K11&lt;0,L11&lt;0),"",J11)</f>
        <v>0</v>
      </c>
      <c r="N11" s="33" t="str">
        <f t="shared" si="0"/>
        <v/>
      </c>
      <c r="O11" s="38">
        <f>M11</f>
        <v>0</v>
      </c>
      <c r="P11" s="33" t="str">
        <f>IF(O11&gt;=10,H11,"")</f>
        <v/>
      </c>
      <c r="Q11" s="79"/>
      <c r="R11" s="81"/>
      <c r="T11" s="19"/>
      <c r="U11" s="20"/>
    </row>
    <row r="12" spans="1:21" s="17" customFormat="1" ht="15" customHeight="1">
      <c r="A12" s="102" t="s">
        <v>23</v>
      </c>
      <c r="B12" s="39" t="s">
        <v>14</v>
      </c>
      <c r="C12" s="40" t="s">
        <v>15</v>
      </c>
      <c r="D12" s="41">
        <f>SUM(H12:H12)</f>
        <v>8</v>
      </c>
      <c r="E12" s="42">
        <f>SUM(I12:I12)</f>
        <v>3</v>
      </c>
      <c r="F12" s="115" t="s">
        <v>30</v>
      </c>
      <c r="G12" s="116"/>
      <c r="H12" s="41">
        <v>8</v>
      </c>
      <c r="I12" s="41">
        <v>3</v>
      </c>
      <c r="J12" s="54"/>
      <c r="K12" s="54"/>
      <c r="L12" s="54"/>
      <c r="M12" s="41">
        <f>IF(OR(J12&gt;20,K12&gt;20,L12&gt;20,J12&lt;0,K12&lt;0,L12&lt;0),"",J12*0.6+K12*0.2+L12*0.2)</f>
        <v>0</v>
      </c>
      <c r="N12" s="41" t="str">
        <f t="shared" si="0"/>
        <v/>
      </c>
      <c r="O12" s="43">
        <f>(M12*I12)/SUM(I12:I12)</f>
        <v>0</v>
      </c>
      <c r="P12" s="41" t="str">
        <f>IF(O12&gt;=10,H12,"")</f>
        <v/>
      </c>
      <c r="Q12" s="105">
        <f>(M12*I12+M13*I13+M14*I14+M15*I15+M16*I16)/SUM(I12:I16)</f>
        <v>0</v>
      </c>
      <c r="R12" s="108">
        <f>IF(Q12&gt;=10,30,SUM(P12:P16))</f>
        <v>0</v>
      </c>
    </row>
    <row r="13" spans="1:21" s="17" customFormat="1" thickBot="1">
      <c r="A13" s="103"/>
      <c r="B13" s="111" t="s">
        <v>14</v>
      </c>
      <c r="C13" s="113" t="s">
        <v>15</v>
      </c>
      <c r="D13" s="74">
        <f>SUM(H13:H14)</f>
        <v>14</v>
      </c>
      <c r="E13" s="111">
        <f>SUM(I13:I14)</f>
        <v>5</v>
      </c>
      <c r="F13" s="98" t="s">
        <v>31</v>
      </c>
      <c r="G13" s="99"/>
      <c r="H13" s="44">
        <v>6</v>
      </c>
      <c r="I13" s="44">
        <v>2</v>
      </c>
      <c r="J13" s="12"/>
      <c r="K13" s="12"/>
      <c r="L13" s="53"/>
      <c r="M13" s="44">
        <f>IF(OR(J13&gt;20,K13&gt;20,L13&gt;20,J13&lt;0,K13&lt;0,L13&lt;0),"",J13*0.6+K13*0.4)</f>
        <v>0</v>
      </c>
      <c r="N13" s="44" t="str">
        <f t="shared" si="0"/>
        <v/>
      </c>
      <c r="O13" s="73">
        <f>(M13*I13+M14*I14)/SUM(I13:I14)</f>
        <v>0</v>
      </c>
      <c r="P13" s="74">
        <f>IF(O13&gt;=10,SUM(H13:H14),SUM(N13:N14))</f>
        <v>0</v>
      </c>
      <c r="Q13" s="106"/>
      <c r="R13" s="109"/>
    </row>
    <row r="14" spans="1:21" s="17" customFormat="1" thickBot="1">
      <c r="A14" s="103"/>
      <c r="B14" s="112"/>
      <c r="C14" s="114"/>
      <c r="D14" s="74"/>
      <c r="E14" s="112"/>
      <c r="F14" s="96" t="s">
        <v>32</v>
      </c>
      <c r="G14" s="97"/>
      <c r="H14" s="44">
        <v>8</v>
      </c>
      <c r="I14" s="44">
        <v>3</v>
      </c>
      <c r="J14" s="12"/>
      <c r="K14" s="12"/>
      <c r="L14" s="12"/>
      <c r="M14" s="41">
        <f>IF(OR(J14&gt;20,K14&gt;20,L14&gt;20,J14&lt;0,K14&lt;0,L14&lt;0),"",J14*0.6+K14*0.2+L14*0.2)</f>
        <v>0</v>
      </c>
      <c r="N14" s="44" t="str">
        <f t="shared" si="0"/>
        <v/>
      </c>
      <c r="O14" s="73"/>
      <c r="P14" s="74"/>
      <c r="Q14" s="106"/>
      <c r="R14" s="109"/>
    </row>
    <row r="15" spans="1:21" s="17" customFormat="1" ht="14.25">
      <c r="A15" s="103"/>
      <c r="B15" s="45" t="s">
        <v>19</v>
      </c>
      <c r="C15" s="46" t="s">
        <v>18</v>
      </c>
      <c r="D15" s="44">
        <f>H15</f>
        <v>4</v>
      </c>
      <c r="E15" s="44">
        <f>I15</f>
        <v>2</v>
      </c>
      <c r="F15" s="98" t="s">
        <v>33</v>
      </c>
      <c r="G15" s="99"/>
      <c r="H15" s="47">
        <v>4</v>
      </c>
      <c r="I15" s="45">
        <v>2</v>
      </c>
      <c r="J15" s="12"/>
      <c r="K15" s="12"/>
      <c r="L15" s="12"/>
      <c r="M15" s="41">
        <f>IF(OR(J15&gt;20,K15&gt;20,L15&gt;20,J15&lt;0,K15&lt;0,L15&lt;0),"",J15*0.6+K15*0.2+L15*0.2)</f>
        <v>0</v>
      </c>
      <c r="N15" s="44" t="str">
        <f t="shared" si="0"/>
        <v/>
      </c>
      <c r="O15" s="48">
        <f>M15</f>
        <v>0</v>
      </c>
      <c r="P15" s="44" t="str">
        <f>IF(O15&gt;=10,H15,"")</f>
        <v/>
      </c>
      <c r="Q15" s="106"/>
      <c r="R15" s="109"/>
    </row>
    <row r="16" spans="1:21" s="17" customFormat="1" ht="14.25" customHeight="1" thickBot="1">
      <c r="A16" s="104"/>
      <c r="B16" s="49" t="s">
        <v>19</v>
      </c>
      <c r="C16" s="50" t="s">
        <v>17</v>
      </c>
      <c r="D16" s="51">
        <f>H16</f>
        <v>4</v>
      </c>
      <c r="E16" s="51">
        <f>I16</f>
        <v>2</v>
      </c>
      <c r="F16" s="100" t="s">
        <v>34</v>
      </c>
      <c r="G16" s="101"/>
      <c r="H16" s="51">
        <v>4</v>
      </c>
      <c r="I16" s="51">
        <v>2</v>
      </c>
      <c r="J16" s="56"/>
      <c r="K16" s="56"/>
      <c r="L16" s="53"/>
      <c r="M16" s="51">
        <f>IF(OR(J16&gt;20,K16&gt;20,L16&gt;20,J16&lt;0,K16&lt;0,L16&lt;0),"",J16*0.6+K16*0.4)</f>
        <v>0</v>
      </c>
      <c r="N16" s="51" t="str">
        <f t="shared" si="0"/>
        <v/>
      </c>
      <c r="O16" s="52">
        <f>M16</f>
        <v>0</v>
      </c>
      <c r="P16" s="51" t="str">
        <f>IF(O16&gt;=10,H16,"")</f>
        <v/>
      </c>
      <c r="Q16" s="107"/>
      <c r="R16" s="110"/>
    </row>
    <row r="17" spans="1:18">
      <c r="A17" s="95" t="str">
        <f>"Moyenne annuelle "&amp;R2 &amp;" : "&amp;(ROUND((Q6*SUM(I6:I11)+Q12*SUM(I12:I16))/SUM(I6:I16),2))</f>
        <v>Moyenne annuelle L2 : 0</v>
      </c>
      <c r="B17" s="95"/>
      <c r="C17" s="95"/>
      <c r="D17" s="5"/>
      <c r="E17" s="71" t="s">
        <v>20</v>
      </c>
      <c r="F17" s="71"/>
      <c r="G17" s="71"/>
      <c r="H17" s="14">
        <f>SUM(R6:R16)</f>
        <v>0</v>
      </c>
      <c r="I17" s="7"/>
      <c r="J17" s="7"/>
      <c r="K17" s="7"/>
      <c r="L17" s="7"/>
      <c r="M17" s="8"/>
      <c r="N17" s="72" t="str">
        <f xml:space="preserve"> "Total des crédits dans le cursus : "&amp;IF(R2="L1",H17,IF(R2="L2",H17+60,H17+120))</f>
        <v>Total des crédits dans le cursus : 60</v>
      </c>
      <c r="O17" s="72"/>
      <c r="P17" s="72"/>
      <c r="Q17" s="72"/>
      <c r="R17" s="72"/>
    </row>
    <row r="18" spans="1:18">
      <c r="A18" s="70" t="str">
        <f>"Décision du jury : "&amp;IF(SUM(R6:R16)=60,"Admis(e)",IF(AND(SUM(R6:R16)&gt;=30,MIN(R6,R12)&gt;=10,P6=D6,P7=D7,P12=D12,P13=D13),"Admis(e) avec dettes","Ajourné(e)"))</f>
        <v>Décision du jury : Ajourné(e)</v>
      </c>
      <c r="B18" s="70"/>
      <c r="C18" s="70"/>
      <c r="D18" s="70"/>
      <c r="E18" s="70"/>
      <c r="F18" s="70"/>
      <c r="G18" s="2"/>
      <c r="H18" s="6"/>
      <c r="I18" s="2"/>
      <c r="J18" s="2"/>
      <c r="K18" s="2"/>
      <c r="L18" s="2"/>
      <c r="M18" s="3"/>
      <c r="N18" s="4"/>
      <c r="O18" s="4"/>
      <c r="P18" s="4"/>
      <c r="Q18" s="4"/>
      <c r="R18" s="4"/>
    </row>
  </sheetData>
  <sheetProtection password="CD66" sheet="1" objects="1" scenarios="1" selectLockedCells="1"/>
  <mergeCells count="49">
    <mergeCell ref="A1:R1"/>
    <mergeCell ref="A3:A5"/>
    <mergeCell ref="B3:E3"/>
    <mergeCell ref="F3:I3"/>
    <mergeCell ref="B4:B5"/>
    <mergeCell ref="C4:C5"/>
    <mergeCell ref="D4:D5"/>
    <mergeCell ref="E4:E5"/>
    <mergeCell ref="F4:G5"/>
    <mergeCell ref="H4:H5"/>
    <mergeCell ref="I4:I5"/>
    <mergeCell ref="O4:P4"/>
    <mergeCell ref="Q4:R4"/>
    <mergeCell ref="A17:C17"/>
    <mergeCell ref="E17:G17"/>
    <mergeCell ref="A18:F18"/>
    <mergeCell ref="F14:G14"/>
    <mergeCell ref="F15:G15"/>
    <mergeCell ref="F16:G16"/>
    <mergeCell ref="A12:A16"/>
    <mergeCell ref="B13:B14"/>
    <mergeCell ref="C13:C14"/>
    <mergeCell ref="D13:D14"/>
    <mergeCell ref="E13:E14"/>
    <mergeCell ref="F12:G12"/>
    <mergeCell ref="F13:G13"/>
    <mergeCell ref="J3:R3"/>
    <mergeCell ref="A6:A10"/>
    <mergeCell ref="Q6:Q11"/>
    <mergeCell ref="R6:R11"/>
    <mergeCell ref="U6:U10"/>
    <mergeCell ref="B7:B8"/>
    <mergeCell ref="C7:C8"/>
    <mergeCell ref="D7:D8"/>
    <mergeCell ref="E7:E8"/>
    <mergeCell ref="O7:O8"/>
    <mergeCell ref="F7:G7"/>
    <mergeCell ref="F8:G8"/>
    <mergeCell ref="F9:G9"/>
    <mergeCell ref="F6:G6"/>
    <mergeCell ref="F10:G10"/>
    <mergeCell ref="F11:G11"/>
    <mergeCell ref="N17:R17"/>
    <mergeCell ref="O13:O14"/>
    <mergeCell ref="P13:P14"/>
    <mergeCell ref="P7:P8"/>
    <mergeCell ref="J4:M4"/>
    <mergeCell ref="Q12:Q16"/>
    <mergeCell ref="R12:R16"/>
  </mergeCells>
  <conditionalFormatting sqref="A18:F18">
    <cfRule type="cellIs" dxfId="3" priority="17" operator="equal">
      <formula>"Décision du jury : Admis(e)"</formula>
    </cfRule>
    <cfRule type="cellIs" dxfId="2" priority="18" operator="equal">
      <formula>"Décision du jury : Admis(e) avec dettes"</formula>
    </cfRule>
    <cfRule type="cellIs" dxfId="1" priority="19" operator="equal">
      <formula>"Décision du jury : Ajourné(e)"</formula>
    </cfRule>
  </conditionalFormatting>
  <conditionalFormatting sqref="J6:L16">
    <cfRule type="cellIs" dxfId="0" priority="7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L2 SB 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mcd</cp:lastModifiedBy>
  <dcterms:created xsi:type="dcterms:W3CDTF">2018-10-01T09:10:16Z</dcterms:created>
  <dcterms:modified xsi:type="dcterms:W3CDTF">2018-10-27T13:49:48Z</dcterms:modified>
</cp:coreProperties>
</file>