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620" activeTab="1"/>
  </bookViews>
  <sheets>
    <sheet name="Relevé L1" sheetId="4" r:id="rId1"/>
    <sheet name="Relevé L2" sheetId="9" r:id="rId2"/>
    <sheet name="Relevé L3" sheetId="11" state="hidden" r:id="rId3"/>
    <sheet name="Feuil1" sheetId="12" state="hidden" r:id="rId4"/>
    <sheet name="Feuil2" sheetId="13" state="hidden" r:id="rId5"/>
  </sheets>
  <calcPr calcId="145621"/>
</workbook>
</file>

<file path=xl/calcChain.xml><?xml version="1.0" encoding="utf-8"?>
<calcChain xmlns="http://schemas.openxmlformats.org/spreadsheetml/2006/main">
  <c r="A31" i="9" l="1"/>
  <c r="O24" i="11" l="1"/>
  <c r="O30" i="11"/>
  <c r="O27" i="11"/>
  <c r="O21" i="11"/>
  <c r="O18" i="11"/>
  <c r="O25" i="11"/>
  <c r="O16" i="11"/>
  <c r="A27" i="4" l="1"/>
  <c r="R16" i="11"/>
  <c r="R25" i="11"/>
  <c r="A10" i="11"/>
  <c r="E30" i="11"/>
  <c r="D30" i="11"/>
  <c r="D27" i="11"/>
  <c r="E27" i="11"/>
  <c r="D25" i="11"/>
  <c r="E25" i="11"/>
  <c r="P25" i="11"/>
  <c r="M30" i="11"/>
  <c r="M27" i="11"/>
  <c r="M25" i="11"/>
  <c r="K32" i="11"/>
  <c r="K31" i="11"/>
  <c r="K30" i="11"/>
  <c r="K29" i="11"/>
  <c r="K28" i="11"/>
  <c r="K26" i="11"/>
  <c r="K25" i="11"/>
  <c r="P16" i="11"/>
  <c r="M24" i="11"/>
  <c r="N24" i="11" s="1"/>
  <c r="M21" i="11"/>
  <c r="M18" i="11"/>
  <c r="M16" i="11"/>
  <c r="K24" i="11"/>
  <c r="K23" i="11"/>
  <c r="K22" i="11"/>
  <c r="K21" i="11"/>
  <c r="K20" i="11"/>
  <c r="K19" i="11"/>
  <c r="K18" i="11"/>
  <c r="K17" i="11"/>
  <c r="D24" i="11"/>
  <c r="E24" i="11"/>
  <c r="E21" i="11"/>
  <c r="D21" i="11"/>
  <c r="E18" i="11"/>
  <c r="D18" i="11"/>
  <c r="D16" i="11"/>
  <c r="E16" i="11"/>
  <c r="K16" i="11"/>
  <c r="K27" i="11"/>
  <c r="N9" i="11"/>
  <c r="K9" i="11"/>
  <c r="E9" i="11"/>
  <c r="C9" i="11"/>
  <c r="E28" i="9"/>
  <c r="D28" i="9"/>
  <c r="E23" i="9"/>
  <c r="E22" i="9"/>
  <c r="D22" i="9"/>
  <c r="D19" i="9"/>
  <c r="E17" i="9"/>
  <c r="E16" i="9"/>
  <c r="N21" i="11" l="1"/>
  <c r="A33" i="11"/>
  <c r="N30" i="11"/>
  <c r="N27" i="11"/>
  <c r="N25" i="11"/>
  <c r="N16" i="11"/>
  <c r="N18" i="11"/>
  <c r="A34" i="11"/>
  <c r="E25" i="4"/>
  <c r="D25" i="4"/>
  <c r="E23" i="4"/>
  <c r="D23" i="4"/>
  <c r="E20" i="4"/>
  <c r="D20" i="4"/>
  <c r="D19" i="4"/>
  <c r="E19" i="4"/>
  <c r="E18" i="4"/>
  <c r="D18" i="4"/>
  <c r="E16" i="4"/>
  <c r="E14" i="4"/>
  <c r="D16" i="4"/>
  <c r="D14" i="4"/>
  <c r="G30" i="9" l="1"/>
  <c r="Q16" i="11"/>
  <c r="Q25" i="11"/>
  <c r="M33" i="11" l="1"/>
  <c r="M26" i="4"/>
  <c r="G26" i="4"/>
  <c r="G33" i="11"/>
</calcChain>
</file>

<file path=xl/sharedStrings.xml><?xml version="1.0" encoding="utf-8"?>
<sst xmlns="http://schemas.openxmlformats.org/spreadsheetml/2006/main" count="238" uniqueCount="110">
  <si>
    <t>Année Universitaire :</t>
  </si>
  <si>
    <t>Prénom :</t>
  </si>
  <si>
    <t>Coef.</t>
  </si>
  <si>
    <t>Intitulé(s)</t>
  </si>
  <si>
    <t>Note</t>
  </si>
  <si>
    <t>Session</t>
  </si>
  <si>
    <t>U.E</t>
  </si>
  <si>
    <t>Semestre</t>
  </si>
  <si>
    <t>Transversale</t>
  </si>
  <si>
    <t>Sess/Ann</t>
  </si>
  <si>
    <t>Crédit Requis</t>
  </si>
  <si>
    <t>Crédit</t>
  </si>
  <si>
    <t>Fondamentale</t>
  </si>
  <si>
    <t>Géologie</t>
  </si>
  <si>
    <t>Découverte</t>
  </si>
  <si>
    <t xml:space="preserve">Biologie végétale </t>
  </si>
  <si>
    <t>Physique</t>
  </si>
  <si>
    <t>Méthodes de travail</t>
  </si>
  <si>
    <t>UEF</t>
  </si>
  <si>
    <t>UED</t>
  </si>
  <si>
    <t>UET</t>
  </si>
  <si>
    <t>UEM</t>
  </si>
  <si>
    <t>Le Doyen</t>
  </si>
  <si>
    <t>Matière</t>
  </si>
  <si>
    <t>Histoire universelle des sciences biologiques</t>
  </si>
  <si>
    <t>Semestre 2</t>
  </si>
  <si>
    <t>République Algérienne Démocratique et Populaire</t>
  </si>
  <si>
    <t>Méthodologique</t>
  </si>
  <si>
    <t>Ministère de l’Enseignement supérieur et de la Recherche scientifique</t>
  </si>
  <si>
    <t>Techniques de communication et d'expression en Anglais</t>
  </si>
  <si>
    <t>Techniques de communication et d'expression en Français</t>
  </si>
  <si>
    <t xml:space="preserve">                                                </t>
  </si>
  <si>
    <t>Nom :</t>
  </si>
  <si>
    <t>Date et lieu de naissance :</t>
  </si>
  <si>
    <t>à</t>
  </si>
  <si>
    <r>
      <t>Diplôme préparé :</t>
    </r>
    <r>
      <rPr>
        <b/>
        <sz val="10"/>
        <color theme="1"/>
        <rFont val="Cambria"/>
        <family val="1"/>
        <scheme val="major"/>
      </rPr>
      <t xml:space="preserve"> Licence académique</t>
    </r>
  </si>
  <si>
    <t>Nature</t>
  </si>
  <si>
    <t>Code</t>
  </si>
  <si>
    <t>Matière(s) constitutive(s) de l'unité d'enseignement</t>
  </si>
  <si>
    <t>Résultats obtenus</t>
  </si>
  <si>
    <t>Semestre 1</t>
  </si>
  <si>
    <t>Biologie cellulaire</t>
  </si>
  <si>
    <t>Mathématique, statistique et informatique</t>
  </si>
  <si>
    <t xml:space="preserve">Biologie animale </t>
  </si>
  <si>
    <t>Algérie</t>
  </si>
  <si>
    <t>Willaya :</t>
  </si>
  <si>
    <r>
      <t xml:space="preserve">Fait à Bordj Bou Arréridj le : </t>
    </r>
    <r>
      <rPr>
        <b/>
        <sz val="10"/>
        <color theme="1"/>
        <rFont val="Cambria"/>
        <family val="1"/>
        <scheme val="major"/>
      </rPr>
      <t>10/04/2018</t>
    </r>
  </si>
  <si>
    <t>Année :</t>
  </si>
  <si>
    <t>L1</t>
  </si>
  <si>
    <t>RELEVE DE NOTES</t>
  </si>
  <si>
    <t>Unités d'enseignement (U.E)</t>
  </si>
  <si>
    <t>L2</t>
  </si>
  <si>
    <t>Zoologie</t>
  </si>
  <si>
    <t>Génétique</t>
  </si>
  <si>
    <t>Biophysique</t>
  </si>
  <si>
    <t>Botanique</t>
  </si>
  <si>
    <t>Microbiologie</t>
  </si>
  <si>
    <t>Ecologie Générale</t>
  </si>
  <si>
    <t>Bio statique</t>
  </si>
  <si>
    <t>Semestre 3</t>
  </si>
  <si>
    <t>Semestre 4</t>
  </si>
  <si>
    <r>
      <t xml:space="preserve">Faculté : </t>
    </r>
    <r>
      <rPr>
        <b/>
        <sz val="10"/>
        <color theme="1"/>
        <rFont val="Cambria"/>
        <family val="1"/>
        <scheme val="major"/>
      </rPr>
      <t>Sciences de la Nature et de la Vie et Sciences de la Terre et de l'univers</t>
    </r>
  </si>
  <si>
    <r>
      <t xml:space="preserve">Déparement : </t>
    </r>
    <r>
      <rPr>
        <b/>
        <sz val="10"/>
        <color theme="1"/>
        <rFont val="Cambria"/>
        <family val="1"/>
        <scheme val="major"/>
      </rPr>
      <t>Sciences Biologiques</t>
    </r>
  </si>
  <si>
    <t>Physiologie des grandes fonctions</t>
  </si>
  <si>
    <t>Biochimie des aliments et régulation</t>
  </si>
  <si>
    <t>Diététique et composition des aliments</t>
  </si>
  <si>
    <t>Nutrition et Pathologies</t>
  </si>
  <si>
    <r>
      <t xml:space="preserve">Etablissement : </t>
    </r>
    <r>
      <rPr>
        <b/>
        <sz val="10"/>
        <color theme="1"/>
        <rFont val="Cambria"/>
        <family val="1"/>
        <scheme val="major"/>
      </rPr>
      <t>Université Mohamed El Bachir El Ibrahimi - Bordj Bou Arréridj</t>
    </r>
  </si>
  <si>
    <t>Méthodologie et documentation</t>
  </si>
  <si>
    <t>Physiologie de la digestion</t>
  </si>
  <si>
    <t>Techniques de laboratoire</t>
  </si>
  <si>
    <t>Notions d’enzymologie</t>
  </si>
  <si>
    <t>L3</t>
  </si>
  <si>
    <t>Biologie moléculaire</t>
  </si>
  <si>
    <t>Génie génétique</t>
  </si>
  <si>
    <t>Gestion de la qualité des aliments</t>
  </si>
  <si>
    <t>Législation alimentaire</t>
  </si>
  <si>
    <t>Toxicologie et Sécurité microbiologique des aliments</t>
  </si>
  <si>
    <t>Evaluation de la situation alimentaire et nutritionnelle</t>
  </si>
  <si>
    <t>Outils statistiques et informatique</t>
  </si>
  <si>
    <r>
      <t xml:space="preserve">Domaine : </t>
    </r>
    <r>
      <rPr>
        <b/>
        <sz val="10"/>
        <color theme="1"/>
        <rFont val="Cambria"/>
        <family val="1"/>
        <scheme val="major"/>
      </rPr>
      <t xml:space="preserve">Sciences de la Nature et de la Vie   </t>
    </r>
    <r>
      <rPr>
        <sz val="10"/>
        <color theme="1"/>
        <rFont val="Cambria"/>
        <family val="1"/>
        <scheme val="major"/>
      </rPr>
      <t xml:space="preserve">  Filière : </t>
    </r>
    <r>
      <rPr>
        <b/>
        <sz val="10"/>
        <color theme="1"/>
        <rFont val="Cambria"/>
        <family val="1"/>
        <scheme val="major"/>
      </rPr>
      <t>Sciences biologiques</t>
    </r>
  </si>
  <si>
    <r>
      <t xml:space="preserve">Spécialité : </t>
    </r>
    <r>
      <rPr>
        <b/>
        <sz val="10"/>
        <color theme="1"/>
        <rFont val="Cambria"/>
        <family val="1"/>
        <scheme val="major"/>
      </rPr>
      <t>Alimentation, Nutrition et Pathologies</t>
    </r>
  </si>
  <si>
    <t>PIAR (projet d'initiation à la recherche)</t>
  </si>
  <si>
    <t>Semestre 5</t>
  </si>
  <si>
    <t>Semestre 6</t>
  </si>
  <si>
    <r>
      <t>Université :</t>
    </r>
    <r>
      <rPr>
        <b/>
        <sz val="10"/>
        <color theme="1"/>
        <rFont val="Cambria"/>
        <family val="1"/>
        <scheme val="major"/>
      </rPr>
      <t xml:space="preserve"> Mohamed El Bachir El Ibrahimi - Bordj Bou Arréridj</t>
    </r>
  </si>
  <si>
    <t xml:space="preserve"> Total des crédits dans le cursus : 120</t>
  </si>
  <si>
    <t xml:space="preserve">Chimie générale et organique </t>
  </si>
  <si>
    <t xml:space="preserve">Thermodynamique et chimie des solutions </t>
  </si>
  <si>
    <r>
      <t xml:space="preserve">Année Universitaire : </t>
    </r>
    <r>
      <rPr>
        <b/>
        <sz val="10"/>
        <color theme="1"/>
        <rFont val="Cambria"/>
        <family val="1"/>
        <scheme val="major"/>
      </rPr>
      <t>2015/2016</t>
    </r>
  </si>
  <si>
    <t>BENNAIM</t>
  </si>
  <si>
    <t>OUSSAMA</t>
  </si>
  <si>
    <t>AIN OUSSARA</t>
  </si>
  <si>
    <t>DJELFA</t>
  </si>
  <si>
    <r>
      <t xml:space="preserve">N° d'inscription : </t>
    </r>
    <r>
      <rPr>
        <b/>
        <sz val="10"/>
        <color theme="1"/>
        <rFont val="Cambria"/>
        <family val="1"/>
        <scheme val="major"/>
      </rPr>
      <t>154/16/D04</t>
    </r>
  </si>
  <si>
    <r>
      <t xml:space="preserve">Domaine : </t>
    </r>
    <r>
      <rPr>
        <b/>
        <sz val="10"/>
        <color theme="1"/>
        <rFont val="Cambria"/>
        <family val="1"/>
        <scheme val="major"/>
      </rPr>
      <t xml:space="preserve">Sciences de la Nature et de la Vie                 </t>
    </r>
    <r>
      <rPr>
        <sz val="10"/>
        <color theme="1"/>
        <rFont val="Cambria"/>
        <family val="1"/>
        <scheme val="major"/>
      </rPr>
      <t xml:space="preserve"> Filière : </t>
    </r>
    <r>
      <rPr>
        <b/>
        <sz val="10"/>
        <color theme="1"/>
        <rFont val="Cambria"/>
        <family val="1"/>
        <scheme val="major"/>
      </rPr>
      <t xml:space="preserve">/              </t>
    </r>
    <r>
      <rPr>
        <sz val="10"/>
        <color theme="1"/>
        <rFont val="Cambria"/>
        <family val="1"/>
        <scheme val="major"/>
      </rPr>
      <t xml:space="preserve"> Spécialité :</t>
    </r>
    <r>
      <rPr>
        <b/>
        <sz val="10"/>
        <color theme="1"/>
        <rFont val="Cambria"/>
        <family val="1"/>
        <scheme val="major"/>
      </rPr>
      <t xml:space="preserve"> /</t>
    </r>
  </si>
  <si>
    <r>
      <t xml:space="preserve">Fait à Bordj Bou Arréridj le : </t>
    </r>
    <r>
      <rPr>
        <b/>
        <sz val="10"/>
        <color theme="1"/>
        <rFont val="Cambria"/>
        <family val="1"/>
        <scheme val="major"/>
      </rPr>
      <t>16/12/2020</t>
    </r>
  </si>
  <si>
    <t>Environnement et Dévloppement Durable</t>
  </si>
  <si>
    <t>Méthodes d'etude et inventaire de la faune et la flore</t>
  </si>
  <si>
    <t xml:space="preserve">Moyenne annuelle L2: </t>
  </si>
  <si>
    <r>
      <t xml:space="preserve">Fait à Bordj Bou Arréridj le : </t>
    </r>
    <r>
      <rPr>
        <b/>
        <sz val="10"/>
        <color theme="1"/>
        <rFont val="Cambria"/>
        <family val="1"/>
        <scheme val="major"/>
      </rPr>
      <t>07/01/2021</t>
    </r>
  </si>
  <si>
    <t xml:space="preserve">Moyenne annuelle L1: </t>
  </si>
  <si>
    <r>
      <t>Année Universitaire :</t>
    </r>
    <r>
      <rPr>
        <b/>
        <sz val="10"/>
        <color theme="1"/>
        <rFont val="Cambria"/>
        <family val="1"/>
        <scheme val="major"/>
      </rPr>
      <t>2019/2020</t>
    </r>
  </si>
  <si>
    <r>
      <t>Willaya :</t>
    </r>
    <r>
      <rPr>
        <b/>
        <sz val="10"/>
        <color theme="1"/>
        <rFont val="Cambria"/>
        <family val="1"/>
        <scheme val="major"/>
      </rPr>
      <t xml:space="preserve"> </t>
    </r>
  </si>
  <si>
    <r>
      <t xml:space="preserve">Domaine : </t>
    </r>
    <r>
      <rPr>
        <b/>
        <sz val="10"/>
        <color theme="1"/>
        <rFont val="Cambria"/>
        <family val="1"/>
        <scheme val="major"/>
      </rPr>
      <t xml:space="preserve">Sciences de la Nature et de la Vie         </t>
    </r>
    <r>
      <rPr>
        <sz val="10"/>
        <color theme="1"/>
        <rFont val="Cambria"/>
        <family val="1"/>
        <scheme val="major"/>
      </rPr>
      <t xml:space="preserve">  Filière : </t>
    </r>
    <r>
      <rPr>
        <b/>
        <sz val="10"/>
        <color theme="1"/>
        <rFont val="Cambria"/>
        <family val="1"/>
        <scheme val="major"/>
      </rPr>
      <t xml:space="preserve">Ecologie et environnement         </t>
    </r>
    <r>
      <rPr>
        <sz val="10"/>
        <color theme="1"/>
        <rFont val="Cambria"/>
        <family val="1"/>
        <scheme val="major"/>
      </rPr>
      <t xml:space="preserve"> Spécialité :</t>
    </r>
    <r>
      <rPr>
        <b/>
        <sz val="10"/>
        <color theme="1"/>
        <rFont val="Cambria"/>
        <family val="1"/>
        <scheme val="major"/>
      </rPr>
      <t xml:space="preserve"> /</t>
    </r>
  </si>
  <si>
    <t xml:space="preserve">N° d'inscription : </t>
  </si>
  <si>
    <t>Physiologie végétale</t>
  </si>
  <si>
    <t>Ethique et Déontologie Universitaire</t>
  </si>
  <si>
    <t>Pedologie</t>
  </si>
  <si>
    <t>Outils Informatiques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</si>
</sst>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>
    <font>
      <sz val="11"/>
      <color theme="1"/>
      <name val="Calibri"/>
      <family val="2"/>
      <charset val="178"/>
      <scheme val="min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/>
    <xf numFmtId="164" fontId="2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3" fillId="2" borderId="0" xfId="0" applyFont="1" applyFill="1" applyBorder="1"/>
    <xf numFmtId="2" fontId="4" fillId="2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/>
    </xf>
    <xf numFmtId="2" fontId="4" fillId="2" borderId="0" xfId="0" applyNumberFormat="1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left" vertical="center"/>
    </xf>
    <xf numFmtId="164" fontId="4" fillId="2" borderId="18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9" xfId="0" applyNumberFormat="1" applyFont="1" applyFill="1" applyBorder="1" applyAlignment="1" applyProtection="1">
      <alignment horizontal="center" vertical="center"/>
      <protection locked="0"/>
    </xf>
    <xf numFmtId="164" fontId="4" fillId="2" borderId="24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 textRotation="90"/>
    </xf>
    <xf numFmtId="0" fontId="4" fillId="2" borderId="1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left" vertical="center"/>
    </xf>
    <xf numFmtId="2" fontId="4" fillId="2" borderId="24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/>
    <xf numFmtId="0" fontId="4" fillId="2" borderId="27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>
      <alignment horizontal="left" vertical="center"/>
    </xf>
    <xf numFmtId="164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1" fillId="2" borderId="31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 applyProtection="1">
      <alignment vertical="center"/>
      <protection locked="0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164" fontId="4" fillId="2" borderId="38" xfId="0" applyNumberFormat="1" applyFont="1" applyFill="1" applyBorder="1" applyAlignment="1" applyProtection="1">
      <alignment horizontal="center" vertical="center"/>
      <protection locked="0"/>
    </xf>
    <xf numFmtId="49" fontId="4" fillId="2" borderId="38" xfId="0" applyNumberFormat="1" applyFont="1" applyFill="1" applyBorder="1" applyAlignment="1" applyProtection="1">
      <alignment horizontal="center" vertical="center"/>
      <protection locked="0"/>
    </xf>
    <xf numFmtId="2" fontId="4" fillId="2" borderId="38" xfId="0" applyNumberFormat="1" applyFont="1" applyFill="1" applyBorder="1" applyAlignment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center" vertical="center"/>
    </xf>
    <xf numFmtId="164" fontId="4" fillId="2" borderId="45" xfId="0" applyNumberFormat="1" applyFont="1" applyFill="1" applyBorder="1" applyAlignment="1" applyProtection="1">
      <alignment horizontal="center" vertical="center"/>
      <protection locked="0"/>
    </xf>
    <xf numFmtId="2" fontId="4" fillId="2" borderId="43" xfId="0" applyNumberFormat="1" applyFont="1" applyFill="1" applyBorder="1" applyAlignment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2" fontId="3" fillId="2" borderId="0" xfId="0" applyNumberFormat="1" applyFont="1" applyFill="1"/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left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49" fontId="4" fillId="2" borderId="43" xfId="0" applyNumberFormat="1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164" fontId="4" fillId="2" borderId="45" xfId="0" applyNumberFormat="1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vertical="center"/>
    </xf>
    <xf numFmtId="0" fontId="4" fillId="2" borderId="45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 applyProtection="1">
      <alignment vertical="center"/>
      <protection locked="0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 textRotation="90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center"/>
    </xf>
    <xf numFmtId="0" fontId="1" fillId="2" borderId="16" xfId="0" applyFont="1" applyFill="1" applyBorder="1" applyAlignment="1">
      <alignment horizontal="center" textRotation="90"/>
    </xf>
    <xf numFmtId="0" fontId="1" fillId="2" borderId="21" xfId="0" applyFont="1" applyFill="1" applyBorder="1" applyAlignment="1">
      <alignment textRotation="90"/>
    </xf>
    <xf numFmtId="0" fontId="1" fillId="2" borderId="23" xfId="0" applyFont="1" applyFill="1" applyBorder="1" applyAlignment="1">
      <alignment textRotation="90"/>
    </xf>
    <xf numFmtId="0" fontId="7" fillId="2" borderId="2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 applyProtection="1">
      <alignment horizontal="left" vertical="center"/>
      <protection locked="0"/>
    </xf>
    <xf numFmtId="14" fontId="1" fillId="2" borderId="0" xfId="0" applyNumberFormat="1" applyFont="1" applyFill="1" applyAlignment="1" applyProtection="1">
      <alignment horizontal="left" vertical="center"/>
      <protection locked="0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left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>
      <alignment vertical="center" textRotation="90"/>
    </xf>
    <xf numFmtId="0" fontId="1" fillId="2" borderId="21" xfId="0" applyFont="1" applyFill="1" applyBorder="1" applyAlignment="1">
      <alignment vertical="center" textRotation="90"/>
    </xf>
    <xf numFmtId="0" fontId="1" fillId="2" borderId="23" xfId="0" applyFont="1" applyFill="1" applyBorder="1" applyAlignment="1">
      <alignment vertical="center" textRotation="90"/>
    </xf>
    <xf numFmtId="0" fontId="4" fillId="2" borderId="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43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47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4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horizontal="center" vertical="center" textRotation="90"/>
    </xf>
    <xf numFmtId="0" fontId="1" fillId="2" borderId="21" xfId="0" applyFont="1" applyFill="1" applyBorder="1" applyAlignment="1">
      <alignment horizontal="center" vertical="center" textRotation="90"/>
    </xf>
    <xf numFmtId="0" fontId="1" fillId="2" borderId="23" xfId="0" applyFont="1" applyFill="1" applyBorder="1" applyAlignment="1">
      <alignment horizontal="center" vertical="center" textRotation="90"/>
    </xf>
    <xf numFmtId="0" fontId="2" fillId="2" borderId="0" xfId="0" applyFont="1" applyFill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0" fontId="4" fillId="2" borderId="42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164" fontId="4" fillId="2" borderId="36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4" fontId="1" fillId="2" borderId="0" xfId="0" applyNumberFormat="1" applyFont="1" applyFill="1" applyAlignment="1">
      <alignment horizontal="right" vertical="center"/>
    </xf>
    <xf numFmtId="49" fontId="1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2" fontId="4" fillId="2" borderId="24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right" vertical="center"/>
    </xf>
    <xf numFmtId="0" fontId="1" fillId="2" borderId="31" xfId="0" applyFont="1" applyFill="1" applyBorder="1" applyAlignment="1">
      <alignment horizontal="center" vertical="center"/>
    </xf>
    <xf numFmtId="164" fontId="4" fillId="2" borderId="19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24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4" fontId="4" fillId="2" borderId="18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164" fontId="4" fillId="2" borderId="27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4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textRotation="90"/>
    </xf>
    <xf numFmtId="0" fontId="1" fillId="2" borderId="8" xfId="0" applyFont="1" applyFill="1" applyBorder="1" applyAlignment="1">
      <alignment textRotation="90"/>
    </xf>
    <xf numFmtId="0" fontId="4" fillId="2" borderId="1" xfId="0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2" fontId="4" fillId="2" borderId="3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8" fillId="0" borderId="5" xfId="0" applyFont="1" applyBorder="1" applyAlignment="1">
      <alignment horizontal="left" vertical="center" wrapText="1"/>
    </xf>
    <xf numFmtId="1" fontId="4" fillId="2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19050</xdr:rowOff>
    </xdr:from>
    <xdr:to>
      <xdr:col>2</xdr:col>
      <xdr:colOff>342900</xdr:colOff>
      <xdr:row>4</xdr:row>
      <xdr:rowOff>95251</xdr:rowOff>
    </xdr:to>
    <xdr:pic>
      <xdr:nvPicPr>
        <xdr:cNvPr id="2" name="Image 1" descr="logo noir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09550"/>
          <a:ext cx="676274" cy="61912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28574</xdr:rowOff>
    </xdr:from>
    <xdr:to>
      <xdr:col>2</xdr:col>
      <xdr:colOff>361950</xdr:colOff>
      <xdr:row>4</xdr:row>
      <xdr:rowOff>161925</xdr:rowOff>
    </xdr:to>
    <xdr:pic>
      <xdr:nvPicPr>
        <xdr:cNvPr id="2" name="Image 1" descr="logo noir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19074"/>
          <a:ext cx="676274" cy="619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190501</xdr:colOff>
      <xdr:row>39</xdr:row>
      <xdr:rowOff>0</xdr:rowOff>
    </xdr:from>
    <xdr:to>
      <xdr:col>2</xdr:col>
      <xdr:colOff>361950</xdr:colOff>
      <xdr:row>42</xdr:row>
      <xdr:rowOff>76201</xdr:rowOff>
    </xdr:to>
    <xdr:pic>
      <xdr:nvPicPr>
        <xdr:cNvPr id="3" name="Image 2" descr="logo noir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19074"/>
          <a:ext cx="676274" cy="619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190501</xdr:colOff>
      <xdr:row>39</xdr:row>
      <xdr:rowOff>0</xdr:rowOff>
    </xdr:from>
    <xdr:to>
      <xdr:col>2</xdr:col>
      <xdr:colOff>361950</xdr:colOff>
      <xdr:row>42</xdr:row>
      <xdr:rowOff>76201</xdr:rowOff>
    </xdr:to>
    <xdr:pic>
      <xdr:nvPicPr>
        <xdr:cNvPr id="4" name="Image 3" descr="logo noir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19074"/>
          <a:ext cx="723899" cy="619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190501</xdr:colOff>
      <xdr:row>39</xdr:row>
      <xdr:rowOff>0</xdr:rowOff>
    </xdr:from>
    <xdr:to>
      <xdr:col>2</xdr:col>
      <xdr:colOff>361950</xdr:colOff>
      <xdr:row>42</xdr:row>
      <xdr:rowOff>76201</xdr:rowOff>
    </xdr:to>
    <xdr:pic>
      <xdr:nvPicPr>
        <xdr:cNvPr id="6" name="Image 5" descr="logo noir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6962774"/>
          <a:ext cx="723899" cy="619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190501</xdr:colOff>
      <xdr:row>39</xdr:row>
      <xdr:rowOff>0</xdr:rowOff>
    </xdr:from>
    <xdr:to>
      <xdr:col>2</xdr:col>
      <xdr:colOff>361950</xdr:colOff>
      <xdr:row>42</xdr:row>
      <xdr:rowOff>76201</xdr:rowOff>
    </xdr:to>
    <xdr:pic>
      <xdr:nvPicPr>
        <xdr:cNvPr id="7" name="Image 6" descr="logo noir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14754224"/>
          <a:ext cx="723899" cy="61912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28574</xdr:rowOff>
    </xdr:from>
    <xdr:to>
      <xdr:col>2</xdr:col>
      <xdr:colOff>333375</xdr:colOff>
      <xdr:row>4</xdr:row>
      <xdr:rowOff>161925</xdr:rowOff>
    </xdr:to>
    <xdr:pic>
      <xdr:nvPicPr>
        <xdr:cNvPr id="2" name="Image 1" descr="logo noir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19074"/>
          <a:ext cx="676274" cy="61912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U29"/>
  <sheetViews>
    <sheetView workbookViewId="0">
      <selection activeCell="B25" sqref="B25:C25"/>
    </sheetView>
  </sheetViews>
  <sheetFormatPr baseColWidth="10" defaultColWidth="11" defaultRowHeight="14.25"/>
  <cols>
    <col min="1" max="1" width="3.140625" style="8" customWidth="1"/>
    <col min="2" max="2" width="4.7109375" style="8" customWidth="1"/>
    <col min="3" max="3" width="15.28515625" style="8" customWidth="1"/>
    <col min="4" max="4" width="6.85546875" style="8" customWidth="1"/>
    <col min="5" max="5" width="4.42578125" style="8" customWidth="1"/>
    <col min="6" max="6" width="8.140625" style="8" customWidth="1"/>
    <col min="7" max="7" width="24.5703125" style="8" customWidth="1"/>
    <col min="8" max="8" width="7" style="8" customWidth="1"/>
    <col min="9" max="9" width="6.5703125" style="8" customWidth="1"/>
    <col min="10" max="10" width="5.85546875" style="8" customWidth="1"/>
    <col min="11" max="11" width="6.140625" style="8" customWidth="1"/>
    <col min="12" max="12" width="7.85546875" style="8" customWidth="1"/>
    <col min="13" max="13" width="8" style="8" customWidth="1"/>
    <col min="14" max="14" width="5.5703125" style="8" customWidth="1"/>
    <col min="15" max="15" width="7.5703125" style="8" customWidth="1"/>
    <col min="16" max="16" width="7.140625" style="8" customWidth="1"/>
    <col min="17" max="18" width="7.42578125" style="8" customWidth="1"/>
    <col min="19" max="16384" width="11" style="8"/>
  </cols>
  <sheetData>
    <row r="1" spans="1:21" s="5" customFormat="1" ht="14.25" customHeight="1">
      <c r="A1" s="13"/>
      <c r="B1" s="13"/>
      <c r="C1" s="187" t="s">
        <v>26</v>
      </c>
      <c r="D1" s="187"/>
      <c r="E1" s="187"/>
      <c r="F1" s="187"/>
      <c r="G1" s="187"/>
      <c r="H1" s="187" t="s">
        <v>28</v>
      </c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21" s="5" customFormat="1" ht="14.25" customHeight="1">
      <c r="A2" s="1"/>
      <c r="B2" s="1"/>
      <c r="C2" s="1"/>
      <c r="D2" s="25" t="s">
        <v>67</v>
      </c>
      <c r="E2" s="25"/>
      <c r="F2" s="25"/>
      <c r="G2" s="25"/>
      <c r="H2" s="25"/>
      <c r="I2" s="25"/>
      <c r="J2" s="25"/>
      <c r="K2" s="16"/>
      <c r="L2" s="1"/>
      <c r="M2" s="1"/>
      <c r="N2" s="1"/>
      <c r="O2" s="1"/>
      <c r="P2" s="2"/>
      <c r="Q2" s="1"/>
      <c r="R2" s="1"/>
    </row>
    <row r="3" spans="1:21" s="5" customFormat="1" ht="14.25" customHeight="1">
      <c r="A3" s="1"/>
      <c r="B3" s="1"/>
      <c r="C3" s="1"/>
      <c r="D3" s="25" t="s">
        <v>61</v>
      </c>
      <c r="E3" s="25"/>
      <c r="F3" s="25"/>
      <c r="G3" s="25"/>
      <c r="H3" s="25"/>
      <c r="I3" s="25"/>
      <c r="J3" s="25"/>
      <c r="K3" s="16"/>
      <c r="L3" s="1"/>
      <c r="M3" s="1"/>
      <c r="N3" s="1"/>
      <c r="O3" s="1"/>
      <c r="P3" s="2"/>
      <c r="Q3" s="1"/>
      <c r="R3" s="1"/>
    </row>
    <row r="4" spans="1:21" s="5" customFormat="1" ht="14.25" customHeight="1">
      <c r="A4" s="1"/>
      <c r="B4" s="1"/>
      <c r="C4" s="1"/>
      <c r="D4" s="25" t="s">
        <v>62</v>
      </c>
      <c r="E4" s="25"/>
      <c r="F4" s="25"/>
      <c r="G4" s="26"/>
      <c r="H4" s="25"/>
      <c r="I4" s="25"/>
      <c r="J4" s="25"/>
      <c r="K4" s="16"/>
      <c r="L4" s="1"/>
      <c r="M4" s="1"/>
      <c r="N4" s="1"/>
      <c r="O4" s="1"/>
      <c r="P4" s="2"/>
      <c r="Q4" s="1"/>
      <c r="R4" s="1"/>
    </row>
    <row r="5" spans="1:21" s="5" customFormat="1" ht="27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1:21" s="5" customFormat="1" ht="12.75">
      <c r="A6" s="194" t="s">
        <v>89</v>
      </c>
      <c r="B6" s="194"/>
      <c r="C6" s="194"/>
      <c r="D6" s="194"/>
      <c r="E6" s="194"/>
      <c r="F6" s="1"/>
      <c r="G6" s="1"/>
      <c r="H6" s="1"/>
      <c r="I6" s="1"/>
      <c r="J6" s="2"/>
      <c r="K6" s="1"/>
      <c r="L6" s="1"/>
      <c r="M6" s="1"/>
      <c r="N6" s="1"/>
      <c r="O6" s="1"/>
      <c r="P6" s="2"/>
      <c r="Q6" s="1"/>
      <c r="R6" s="1"/>
    </row>
    <row r="7" spans="1:21" s="5" customFormat="1" ht="12.75">
      <c r="A7" s="130" t="s">
        <v>32</v>
      </c>
      <c r="B7" s="130"/>
      <c r="C7" s="92" t="s">
        <v>90</v>
      </c>
      <c r="D7" s="18" t="s">
        <v>1</v>
      </c>
      <c r="E7" s="151" t="s">
        <v>91</v>
      </c>
      <c r="F7" s="151"/>
      <c r="G7" s="1" t="s">
        <v>33</v>
      </c>
      <c r="H7" s="152">
        <v>33976</v>
      </c>
      <c r="I7" s="151"/>
      <c r="J7" s="6" t="s">
        <v>34</v>
      </c>
      <c r="K7" s="151" t="s">
        <v>92</v>
      </c>
      <c r="L7" s="151"/>
      <c r="M7" s="1" t="s">
        <v>45</v>
      </c>
      <c r="N7" s="151" t="s">
        <v>93</v>
      </c>
      <c r="O7" s="151"/>
      <c r="P7" s="7"/>
      <c r="Q7" s="7" t="s">
        <v>44</v>
      </c>
      <c r="R7" s="1"/>
    </row>
    <row r="8" spans="1:21" s="5" customFormat="1" ht="12.75">
      <c r="A8" s="112" t="s">
        <v>94</v>
      </c>
      <c r="B8" s="112"/>
      <c r="C8" s="112"/>
      <c r="D8" s="7"/>
      <c r="E8" s="1"/>
      <c r="F8" s="130" t="s">
        <v>95</v>
      </c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</row>
    <row r="9" spans="1:21" s="5" customFormat="1" ht="12.75">
      <c r="A9" s="1" t="s">
        <v>35</v>
      </c>
      <c r="B9" s="1"/>
      <c r="C9" s="1"/>
      <c r="D9" s="1"/>
      <c r="E9" s="1"/>
      <c r="F9" s="1"/>
      <c r="G9" s="1"/>
      <c r="H9" s="1"/>
      <c r="I9" s="1"/>
      <c r="J9" s="2"/>
      <c r="K9" s="1"/>
      <c r="L9" s="1"/>
      <c r="M9" s="1"/>
      <c r="N9" s="1"/>
      <c r="O9" s="1"/>
      <c r="P9" s="2"/>
    </row>
    <row r="10" spans="1:21" ht="12.75" customHeight="1" thickBot="1">
      <c r="A10" s="1"/>
      <c r="B10" s="1"/>
      <c r="C10" s="1"/>
      <c r="D10" s="1"/>
      <c r="E10" s="1"/>
      <c r="F10" s="1"/>
      <c r="G10" s="1"/>
      <c r="H10" s="1"/>
      <c r="I10" s="1"/>
      <c r="J10" s="2"/>
      <c r="K10" s="1"/>
      <c r="L10" s="1"/>
      <c r="M10" s="1"/>
      <c r="N10" s="1"/>
      <c r="O10" s="1"/>
      <c r="Q10" s="60" t="s">
        <v>47</v>
      </c>
      <c r="R10" s="60" t="s">
        <v>48</v>
      </c>
    </row>
    <row r="11" spans="1:21" ht="17.25" customHeight="1">
      <c r="A11" s="131" t="s">
        <v>7</v>
      </c>
      <c r="B11" s="134" t="s">
        <v>50</v>
      </c>
      <c r="C11" s="135"/>
      <c r="D11" s="135"/>
      <c r="E11" s="136"/>
      <c r="F11" s="134" t="s">
        <v>38</v>
      </c>
      <c r="G11" s="135"/>
      <c r="H11" s="135"/>
      <c r="I11" s="136"/>
      <c r="J11" s="134" t="s">
        <v>39</v>
      </c>
      <c r="K11" s="135"/>
      <c r="L11" s="135"/>
      <c r="M11" s="135"/>
      <c r="N11" s="135"/>
      <c r="O11" s="135"/>
      <c r="P11" s="135"/>
      <c r="Q11" s="135"/>
      <c r="R11" s="137"/>
    </row>
    <row r="12" spans="1:21">
      <c r="A12" s="132"/>
      <c r="B12" s="138" t="s">
        <v>37</v>
      </c>
      <c r="C12" s="140" t="s">
        <v>36</v>
      </c>
      <c r="D12" s="142" t="s">
        <v>10</v>
      </c>
      <c r="E12" s="138" t="s">
        <v>2</v>
      </c>
      <c r="F12" s="140" t="s">
        <v>3</v>
      </c>
      <c r="G12" s="144"/>
      <c r="H12" s="142" t="s">
        <v>10</v>
      </c>
      <c r="I12" s="138" t="s">
        <v>2</v>
      </c>
      <c r="J12" s="147" t="s">
        <v>23</v>
      </c>
      <c r="K12" s="148"/>
      <c r="L12" s="154"/>
      <c r="M12" s="147" t="s">
        <v>6</v>
      </c>
      <c r="N12" s="148"/>
      <c r="O12" s="154"/>
      <c r="P12" s="147" t="s">
        <v>7</v>
      </c>
      <c r="Q12" s="148"/>
      <c r="R12" s="149"/>
    </row>
    <row r="13" spans="1:21" ht="17.25" customHeight="1" thickBot="1">
      <c r="A13" s="133"/>
      <c r="B13" s="139"/>
      <c r="C13" s="141"/>
      <c r="D13" s="143"/>
      <c r="E13" s="139"/>
      <c r="F13" s="141"/>
      <c r="G13" s="145"/>
      <c r="H13" s="146"/>
      <c r="I13" s="153"/>
      <c r="J13" s="20" t="s">
        <v>4</v>
      </c>
      <c r="K13" s="96" t="s">
        <v>11</v>
      </c>
      <c r="L13" s="96" t="s">
        <v>9</v>
      </c>
      <c r="M13" s="86" t="s">
        <v>4</v>
      </c>
      <c r="N13" s="86" t="s">
        <v>11</v>
      </c>
      <c r="O13" s="86" t="s">
        <v>5</v>
      </c>
      <c r="P13" s="101" t="s">
        <v>4</v>
      </c>
      <c r="Q13" s="86" t="s">
        <v>11</v>
      </c>
      <c r="R13" s="102" t="s">
        <v>5</v>
      </c>
      <c r="T13" s="11"/>
      <c r="U13" s="11"/>
    </row>
    <row r="14" spans="1:21" ht="15" thickTop="1">
      <c r="A14" s="159" t="s">
        <v>40</v>
      </c>
      <c r="B14" s="153" t="s">
        <v>18</v>
      </c>
      <c r="C14" s="163" t="s">
        <v>12</v>
      </c>
      <c r="D14" s="162">
        <f>SUM(H14:H15)</f>
        <v>15</v>
      </c>
      <c r="E14" s="166">
        <f>SUM(I14:I15)</f>
        <v>7</v>
      </c>
      <c r="F14" s="173" t="s">
        <v>41</v>
      </c>
      <c r="G14" s="174"/>
      <c r="H14" s="78">
        <v>9</v>
      </c>
      <c r="I14" s="78">
        <v>4</v>
      </c>
      <c r="J14" s="80"/>
      <c r="K14" s="78"/>
      <c r="L14" s="100"/>
      <c r="M14" s="171"/>
      <c r="N14" s="162"/>
      <c r="O14" s="157"/>
      <c r="P14" s="169"/>
      <c r="Q14" s="153"/>
      <c r="R14" s="182"/>
      <c r="T14" s="11"/>
      <c r="U14" s="179"/>
    </row>
    <row r="15" spans="1:21" ht="14.25" customHeight="1">
      <c r="A15" s="160"/>
      <c r="B15" s="162"/>
      <c r="C15" s="164"/>
      <c r="D15" s="165"/>
      <c r="E15" s="167"/>
      <c r="F15" s="175" t="s">
        <v>87</v>
      </c>
      <c r="G15" s="176"/>
      <c r="H15" s="42">
        <v>6</v>
      </c>
      <c r="I15" s="42">
        <v>3</v>
      </c>
      <c r="J15" s="31"/>
      <c r="K15" s="42"/>
      <c r="L15" s="43"/>
      <c r="M15" s="172"/>
      <c r="N15" s="165"/>
      <c r="O15" s="158"/>
      <c r="P15" s="169"/>
      <c r="Q15" s="153"/>
      <c r="R15" s="182"/>
      <c r="T15" s="11"/>
      <c r="U15" s="179"/>
    </row>
    <row r="16" spans="1:21" ht="26.25" customHeight="1">
      <c r="A16" s="160"/>
      <c r="B16" s="138" t="s">
        <v>21</v>
      </c>
      <c r="C16" s="168" t="s">
        <v>27</v>
      </c>
      <c r="D16" s="165">
        <f>SUM(H16:H17)</f>
        <v>8</v>
      </c>
      <c r="E16" s="166">
        <f>SUM(I16:I17)</f>
        <v>4</v>
      </c>
      <c r="F16" s="180" t="s">
        <v>30</v>
      </c>
      <c r="G16" s="181"/>
      <c r="H16" s="42">
        <v>3</v>
      </c>
      <c r="I16" s="42">
        <v>2</v>
      </c>
      <c r="J16" s="31"/>
      <c r="K16" s="42"/>
      <c r="L16" s="43"/>
      <c r="M16" s="172"/>
      <c r="N16" s="147"/>
      <c r="O16" s="177"/>
      <c r="P16" s="169"/>
      <c r="Q16" s="153"/>
      <c r="R16" s="182"/>
      <c r="T16" s="11"/>
      <c r="U16" s="179"/>
    </row>
    <row r="17" spans="1:21" ht="12.75" customHeight="1">
      <c r="A17" s="160"/>
      <c r="B17" s="162"/>
      <c r="C17" s="164"/>
      <c r="D17" s="165"/>
      <c r="E17" s="167"/>
      <c r="F17" s="168" t="s">
        <v>42</v>
      </c>
      <c r="G17" s="196"/>
      <c r="H17" s="42">
        <v>5</v>
      </c>
      <c r="I17" s="42">
        <v>2</v>
      </c>
      <c r="J17" s="31"/>
      <c r="K17" s="42"/>
      <c r="L17" s="43"/>
      <c r="M17" s="172"/>
      <c r="N17" s="147"/>
      <c r="O17" s="177"/>
      <c r="P17" s="169"/>
      <c r="Q17" s="153"/>
      <c r="R17" s="182"/>
      <c r="T17" s="11"/>
      <c r="U17" s="179"/>
    </row>
    <row r="18" spans="1:21" ht="18" customHeight="1">
      <c r="A18" s="160"/>
      <c r="B18" s="42" t="s">
        <v>20</v>
      </c>
      <c r="C18" s="109" t="s">
        <v>8</v>
      </c>
      <c r="D18" s="42">
        <f>H18</f>
        <v>2</v>
      </c>
      <c r="E18" s="42">
        <f>I18</f>
        <v>1</v>
      </c>
      <c r="F18" s="47" t="s">
        <v>24</v>
      </c>
      <c r="G18" s="48"/>
      <c r="H18" s="41">
        <v>2</v>
      </c>
      <c r="I18" s="40">
        <v>1</v>
      </c>
      <c r="J18" s="35"/>
      <c r="K18" s="42"/>
      <c r="L18" s="46"/>
      <c r="M18" s="45"/>
      <c r="N18" s="42"/>
      <c r="O18" s="59"/>
      <c r="P18" s="169"/>
      <c r="Q18" s="153"/>
      <c r="R18" s="182"/>
      <c r="T18" s="12"/>
      <c r="U18" s="179"/>
    </row>
    <row r="19" spans="1:21" ht="15" thickBot="1">
      <c r="A19" s="161"/>
      <c r="B19" s="86" t="s">
        <v>19</v>
      </c>
      <c r="C19" s="110" t="s">
        <v>14</v>
      </c>
      <c r="D19" s="86">
        <f>H19</f>
        <v>5</v>
      </c>
      <c r="E19" s="86">
        <f>I19</f>
        <v>3</v>
      </c>
      <c r="F19" s="155" t="s">
        <v>13</v>
      </c>
      <c r="G19" s="156"/>
      <c r="H19" s="86">
        <v>5</v>
      </c>
      <c r="I19" s="86">
        <v>3</v>
      </c>
      <c r="J19" s="87"/>
      <c r="K19" s="86"/>
      <c r="L19" s="104"/>
      <c r="M19" s="88"/>
      <c r="N19" s="86"/>
      <c r="O19" s="105"/>
      <c r="P19" s="170"/>
      <c r="Q19" s="139"/>
      <c r="R19" s="183"/>
      <c r="T19" s="12"/>
      <c r="U19" s="179"/>
    </row>
    <row r="20" spans="1:21">
      <c r="A20" s="191" t="s">
        <v>25</v>
      </c>
      <c r="B20" s="166" t="s">
        <v>18</v>
      </c>
      <c r="C20" s="163" t="s">
        <v>12</v>
      </c>
      <c r="D20" s="153">
        <f>SUM(H20:H22)</f>
        <v>22</v>
      </c>
      <c r="E20" s="153">
        <f>SUM(I20:I22)</f>
        <v>9</v>
      </c>
      <c r="F20" s="103" t="s">
        <v>43</v>
      </c>
      <c r="G20" s="103"/>
      <c r="H20" s="95">
        <v>8</v>
      </c>
      <c r="I20" s="95">
        <v>3</v>
      </c>
      <c r="J20" s="35"/>
      <c r="K20" s="95"/>
      <c r="L20" s="46"/>
      <c r="M20" s="186"/>
      <c r="N20" s="153"/>
      <c r="O20" s="195"/>
      <c r="P20" s="169"/>
      <c r="Q20" s="153"/>
      <c r="R20" s="182"/>
      <c r="T20" s="178"/>
      <c r="U20" s="179"/>
    </row>
    <row r="21" spans="1:21">
      <c r="A21" s="192"/>
      <c r="B21" s="166"/>
      <c r="C21" s="163"/>
      <c r="D21" s="153"/>
      <c r="E21" s="153"/>
      <c r="F21" s="176" t="s">
        <v>15</v>
      </c>
      <c r="G21" s="184"/>
      <c r="H21" s="41">
        <v>8</v>
      </c>
      <c r="I21" s="40">
        <v>3</v>
      </c>
      <c r="J21" s="35"/>
      <c r="K21" s="42"/>
      <c r="L21" s="36"/>
      <c r="M21" s="186"/>
      <c r="N21" s="153"/>
      <c r="O21" s="195"/>
      <c r="P21" s="169"/>
      <c r="Q21" s="153"/>
      <c r="R21" s="182"/>
      <c r="T21" s="178"/>
      <c r="U21" s="179"/>
    </row>
    <row r="22" spans="1:21">
      <c r="A22" s="192"/>
      <c r="B22" s="167"/>
      <c r="C22" s="164"/>
      <c r="D22" s="162"/>
      <c r="E22" s="162"/>
      <c r="F22" s="175" t="s">
        <v>88</v>
      </c>
      <c r="G22" s="184"/>
      <c r="H22" s="42">
        <v>6</v>
      </c>
      <c r="I22" s="42">
        <v>3</v>
      </c>
      <c r="J22" s="31"/>
      <c r="K22" s="42"/>
      <c r="L22" s="37"/>
      <c r="M22" s="171"/>
      <c r="N22" s="162"/>
      <c r="O22" s="195"/>
      <c r="P22" s="169"/>
      <c r="Q22" s="153"/>
      <c r="R22" s="182"/>
      <c r="T22" s="178"/>
      <c r="U22" s="179"/>
    </row>
    <row r="23" spans="1:21">
      <c r="A23" s="192"/>
      <c r="B23" s="138" t="s">
        <v>21</v>
      </c>
      <c r="C23" s="168" t="s">
        <v>27</v>
      </c>
      <c r="D23" s="165">
        <f>SUM(H23:H24)</f>
        <v>6</v>
      </c>
      <c r="E23" s="166">
        <f>SUM(I23:I24)</f>
        <v>4</v>
      </c>
      <c r="F23" s="175" t="s">
        <v>16</v>
      </c>
      <c r="G23" s="184"/>
      <c r="H23" s="42">
        <v>4</v>
      </c>
      <c r="I23" s="42">
        <v>2</v>
      </c>
      <c r="J23" s="31"/>
      <c r="K23" s="42"/>
      <c r="L23" s="43"/>
      <c r="M23" s="172"/>
      <c r="N23" s="140"/>
      <c r="O23" s="177"/>
      <c r="P23" s="169"/>
      <c r="Q23" s="153"/>
      <c r="R23" s="182"/>
      <c r="T23" s="178"/>
      <c r="U23" s="179"/>
    </row>
    <row r="24" spans="1:21" ht="22.5" customHeight="1">
      <c r="A24" s="192"/>
      <c r="B24" s="162"/>
      <c r="C24" s="164"/>
      <c r="D24" s="165"/>
      <c r="E24" s="167"/>
      <c r="F24" s="189" t="s">
        <v>29</v>
      </c>
      <c r="G24" s="190"/>
      <c r="H24" s="42">
        <v>2</v>
      </c>
      <c r="I24" s="42">
        <v>2</v>
      </c>
      <c r="J24" s="31"/>
      <c r="K24" s="42"/>
      <c r="L24" s="43"/>
      <c r="M24" s="172"/>
      <c r="N24" s="185"/>
      <c r="O24" s="177"/>
      <c r="P24" s="169"/>
      <c r="Q24" s="153"/>
      <c r="R24" s="182"/>
      <c r="T24" s="178"/>
      <c r="U24" s="179"/>
    </row>
    <row r="25" spans="1:21" ht="18.75" customHeight="1" thickBot="1">
      <c r="A25" s="193"/>
      <c r="B25" s="107" t="s">
        <v>20</v>
      </c>
      <c r="C25" s="85" t="s">
        <v>8</v>
      </c>
      <c r="D25" s="86">
        <f>H25</f>
        <v>2</v>
      </c>
      <c r="E25" s="86">
        <f>I25</f>
        <v>1</v>
      </c>
      <c r="F25" s="155" t="s">
        <v>17</v>
      </c>
      <c r="G25" s="156"/>
      <c r="H25" s="86">
        <v>2</v>
      </c>
      <c r="I25" s="86">
        <v>1</v>
      </c>
      <c r="J25" s="87"/>
      <c r="K25" s="86"/>
      <c r="L25" s="104"/>
      <c r="M25" s="88"/>
      <c r="N25" s="86"/>
      <c r="O25" s="89"/>
      <c r="P25" s="170"/>
      <c r="Q25" s="139"/>
      <c r="R25" s="183"/>
      <c r="T25" s="12"/>
      <c r="U25" s="179"/>
    </row>
    <row r="26" spans="1:21" s="5" customFormat="1" ht="15" customHeight="1">
      <c r="A26" s="129" t="s">
        <v>101</v>
      </c>
      <c r="B26" s="129"/>
      <c r="C26" s="129"/>
      <c r="D26" s="129"/>
      <c r="G26" s="128" t="str">
        <f>"Total des crédits cumulés pour l'année (S1+S2) : "&amp;SUM(Q14:Q25)</f>
        <v>Total des crédits cumulés pour l'année (S1+S2) : 0</v>
      </c>
      <c r="H26" s="128"/>
      <c r="I26" s="128"/>
      <c r="J26" s="128"/>
      <c r="K26" s="128"/>
      <c r="L26" s="106"/>
      <c r="M26" s="127" t="str">
        <f>" Total des crédits dans le cursus : "&amp;IF(R10="L1",Q20+Q14,IF(R10="L2",L26+60,L26+120))</f>
        <v xml:space="preserve"> Total des crédits dans le cursus : 0</v>
      </c>
      <c r="N26" s="127"/>
      <c r="O26" s="127"/>
      <c r="P26" s="127"/>
      <c r="Q26" s="127"/>
      <c r="R26" s="127"/>
    </row>
    <row r="27" spans="1:21" s="5" customFormat="1" ht="12.75">
      <c r="A27" s="188" t="str">
        <f>"Décision du jury :  Admis(e) / Session "&amp;IF(AND(R14=1,R20=1),1,IF(OR(R14=2,R20=2),2,""))</f>
        <v xml:space="preserve">Décision du jury :  Admis(e) / Session </v>
      </c>
      <c r="B27" s="188"/>
      <c r="C27" s="188"/>
      <c r="D27" s="188"/>
      <c r="E27" s="188"/>
      <c r="F27" s="188"/>
      <c r="G27" s="1"/>
      <c r="H27" s="16"/>
      <c r="I27" s="1"/>
      <c r="J27" s="2"/>
    </row>
    <row r="28" spans="1:21" s="5" customFormat="1" ht="12.75">
      <c r="B28" s="1"/>
      <c r="C28" s="1"/>
      <c r="D28" s="1"/>
      <c r="E28" s="1"/>
      <c r="F28" s="1"/>
      <c r="G28" s="1"/>
      <c r="H28" s="1"/>
      <c r="I28" s="1"/>
      <c r="J28" s="2"/>
      <c r="K28" s="126" t="s">
        <v>96</v>
      </c>
      <c r="L28" s="126"/>
      <c r="M28" s="126"/>
      <c r="N28" s="126"/>
      <c r="O28" s="126"/>
      <c r="P28" s="126"/>
      <c r="Q28" s="126"/>
      <c r="R28" s="126"/>
    </row>
    <row r="29" spans="1:21" s="5" customFormat="1" ht="12.75">
      <c r="A29" s="1"/>
      <c r="B29" s="126"/>
      <c r="C29" s="126"/>
      <c r="D29" s="126"/>
      <c r="E29" s="1"/>
      <c r="F29" s="1"/>
      <c r="G29" s="1"/>
      <c r="H29" s="1"/>
      <c r="I29" s="1"/>
      <c r="J29" s="2"/>
      <c r="K29" s="126" t="s">
        <v>22</v>
      </c>
      <c r="L29" s="126"/>
      <c r="M29" s="126"/>
      <c r="N29" s="126"/>
      <c r="O29" s="126"/>
      <c r="P29" s="126"/>
      <c r="Q29" s="126"/>
      <c r="R29" s="126"/>
    </row>
  </sheetData>
  <sheetProtection selectLockedCells="1"/>
  <mergeCells count="81">
    <mergeCell ref="C1:G1"/>
    <mergeCell ref="H1:R1"/>
    <mergeCell ref="K29:R29"/>
    <mergeCell ref="K28:R28"/>
    <mergeCell ref="A27:F27"/>
    <mergeCell ref="P20:P25"/>
    <mergeCell ref="F24:G24"/>
    <mergeCell ref="R14:R19"/>
    <mergeCell ref="A20:A25"/>
    <mergeCell ref="B20:B22"/>
    <mergeCell ref="C20:C22"/>
    <mergeCell ref="D20:D22"/>
    <mergeCell ref="A6:E6"/>
    <mergeCell ref="N20:N22"/>
    <mergeCell ref="O20:O22"/>
    <mergeCell ref="F17:G17"/>
    <mergeCell ref="T20:T22"/>
    <mergeCell ref="T23:T24"/>
    <mergeCell ref="U14:U19"/>
    <mergeCell ref="U20:U25"/>
    <mergeCell ref="F16:G16"/>
    <mergeCell ref="Q14:Q19"/>
    <mergeCell ref="Q20:Q25"/>
    <mergeCell ref="R20:R25"/>
    <mergeCell ref="F21:G21"/>
    <mergeCell ref="F22:G22"/>
    <mergeCell ref="N23:N24"/>
    <mergeCell ref="O23:O24"/>
    <mergeCell ref="M20:M22"/>
    <mergeCell ref="F23:G23"/>
    <mergeCell ref="F25:G25"/>
    <mergeCell ref="M23:M24"/>
    <mergeCell ref="B23:B24"/>
    <mergeCell ref="C23:C24"/>
    <mergeCell ref="D23:D24"/>
    <mergeCell ref="E23:E24"/>
    <mergeCell ref="P14:P19"/>
    <mergeCell ref="M14:M15"/>
    <mergeCell ref="M16:M17"/>
    <mergeCell ref="F14:G14"/>
    <mergeCell ref="F15:G15"/>
    <mergeCell ref="O16:O17"/>
    <mergeCell ref="N14:N15"/>
    <mergeCell ref="E20:E22"/>
    <mergeCell ref="A14:A19"/>
    <mergeCell ref="B14:B15"/>
    <mergeCell ref="C14:C15"/>
    <mergeCell ref="D14:D15"/>
    <mergeCell ref="E14:E15"/>
    <mergeCell ref="B16:B17"/>
    <mergeCell ref="C16:C17"/>
    <mergeCell ref="D16:D17"/>
    <mergeCell ref="E16:E17"/>
    <mergeCell ref="I12:I13"/>
    <mergeCell ref="J12:L12"/>
    <mergeCell ref="M12:O12"/>
    <mergeCell ref="F19:G19"/>
    <mergeCell ref="N16:N17"/>
    <mergeCell ref="O14:O15"/>
    <mergeCell ref="A5:R5"/>
    <mergeCell ref="A7:B7"/>
    <mergeCell ref="E7:F7"/>
    <mergeCell ref="H7:I7"/>
    <mergeCell ref="K7:L7"/>
    <mergeCell ref="N7:O7"/>
    <mergeCell ref="B29:D29"/>
    <mergeCell ref="M26:R26"/>
    <mergeCell ref="G26:K26"/>
    <mergeCell ref="A26:D26"/>
    <mergeCell ref="F8:R8"/>
    <mergeCell ref="A11:A13"/>
    <mergeCell ref="B11:E11"/>
    <mergeCell ref="F11:I11"/>
    <mergeCell ref="J11:R11"/>
    <mergeCell ref="B12:B13"/>
    <mergeCell ref="C12:C13"/>
    <mergeCell ref="D12:D13"/>
    <mergeCell ref="E12:E13"/>
    <mergeCell ref="F12:G13"/>
    <mergeCell ref="H12:H13"/>
    <mergeCell ref="P12:R12"/>
  </mergeCells>
  <pageMargins left="0.2" right="0.2" top="0.37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A7" zoomScalePageLayoutView="80" workbookViewId="0">
      <selection activeCell="K32" sqref="K32:R32"/>
    </sheetView>
  </sheetViews>
  <sheetFormatPr baseColWidth="10" defaultColWidth="11" defaultRowHeight="14.25"/>
  <cols>
    <col min="1" max="1" width="3.140625" style="8" customWidth="1"/>
    <col min="2" max="2" width="4.42578125" style="8" customWidth="1"/>
    <col min="3" max="3" width="19.42578125" style="8" customWidth="1"/>
    <col min="4" max="4" width="9.7109375" style="8" customWidth="1"/>
    <col min="5" max="5" width="4.85546875" style="8" customWidth="1"/>
    <col min="6" max="6" width="8.5703125" style="8" customWidth="1"/>
    <col min="7" max="7" width="20.7109375" style="8" customWidth="1"/>
    <col min="8" max="8" width="6.42578125" style="8" customWidth="1"/>
    <col min="9" max="9" width="6" style="8" customWidth="1"/>
    <col min="10" max="10" width="5.85546875" style="8" customWidth="1"/>
    <col min="11" max="11" width="6.42578125" style="8" customWidth="1"/>
    <col min="12" max="12" width="7.42578125" style="8" customWidth="1"/>
    <col min="13" max="13" width="6.5703125" style="8" customWidth="1"/>
    <col min="14" max="14" width="6.140625" style="8" customWidth="1"/>
    <col min="15" max="15" width="5.7109375" style="8" customWidth="1"/>
    <col min="16" max="16" width="7" style="8" customWidth="1"/>
    <col min="17" max="17" width="6.85546875" style="8" customWidth="1"/>
    <col min="18" max="18" width="6.42578125" style="8" bestFit="1" customWidth="1"/>
    <col min="19" max="16384" width="11" style="8"/>
  </cols>
  <sheetData>
    <row r="1" spans="1:21" s="5" customFormat="1" ht="15" customHeight="1">
      <c r="A1" s="13"/>
      <c r="B1" s="13"/>
      <c r="C1" s="187" t="s">
        <v>26</v>
      </c>
      <c r="D1" s="187"/>
      <c r="E1" s="187"/>
      <c r="F1" s="187"/>
      <c r="G1" s="187"/>
      <c r="H1" s="187" t="s">
        <v>28</v>
      </c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21" s="5" customFormat="1" ht="12.75">
      <c r="A2" s="1"/>
      <c r="B2" s="1"/>
      <c r="C2" s="1"/>
      <c r="D2" s="204"/>
      <c r="E2" s="204"/>
      <c r="F2" s="204"/>
      <c r="G2" s="204"/>
      <c r="H2" s="205"/>
      <c r="I2" s="205"/>
      <c r="J2" s="205"/>
      <c r="K2" s="1"/>
      <c r="L2" s="1"/>
      <c r="M2" s="1"/>
      <c r="N2" s="1"/>
      <c r="O2" s="1"/>
      <c r="P2" s="2"/>
      <c r="Q2" s="1"/>
      <c r="R2" s="1"/>
    </row>
    <row r="3" spans="1:21" s="5" customFormat="1" ht="12.75">
      <c r="A3" s="1"/>
      <c r="B3" s="1"/>
      <c r="C3" s="1"/>
      <c r="D3" s="25" t="s">
        <v>85</v>
      </c>
      <c r="E3" s="15"/>
      <c r="F3" s="15"/>
      <c r="G3" s="15"/>
      <c r="H3" s="15"/>
      <c r="I3" s="15"/>
      <c r="J3" s="15"/>
      <c r="K3" s="1"/>
      <c r="L3" s="1"/>
      <c r="M3" s="1"/>
      <c r="N3" s="1"/>
      <c r="O3" s="1"/>
      <c r="P3" s="2"/>
      <c r="Q3" s="1"/>
      <c r="R3" s="1"/>
    </row>
    <row r="4" spans="1:21" s="5" customFormat="1" ht="12.75">
      <c r="A4" s="1"/>
      <c r="B4" s="1"/>
      <c r="C4" s="1"/>
      <c r="D4" s="25" t="s">
        <v>61</v>
      </c>
      <c r="E4" s="15"/>
      <c r="F4" s="15"/>
      <c r="G4" s="15"/>
      <c r="H4" s="15"/>
      <c r="I4" s="15"/>
      <c r="J4" s="15"/>
      <c r="K4" s="1"/>
      <c r="L4" s="1"/>
      <c r="M4" s="1"/>
      <c r="N4" s="1"/>
      <c r="O4" s="1"/>
      <c r="P4" s="2"/>
      <c r="Q4" s="1"/>
      <c r="R4" s="1"/>
    </row>
    <row r="5" spans="1:21" s="5" customFormat="1" ht="15.75">
      <c r="A5" s="1"/>
      <c r="B5" s="1"/>
      <c r="C5" s="1"/>
      <c r="D5" s="25" t="s">
        <v>62</v>
      </c>
      <c r="E5" s="15"/>
      <c r="F5" s="15"/>
      <c r="G5" s="3"/>
      <c r="H5" s="15"/>
      <c r="I5" s="15"/>
      <c r="J5" s="15"/>
      <c r="K5" s="1"/>
      <c r="L5" s="1"/>
      <c r="M5" s="1"/>
      <c r="N5" s="1"/>
      <c r="O5" s="1"/>
      <c r="P5" s="2"/>
      <c r="Q5" s="1"/>
      <c r="R5" s="1"/>
    </row>
    <row r="6" spans="1:21" s="5" customFormat="1" ht="27">
      <c r="A6" s="150" t="s">
        <v>49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</row>
    <row r="7" spans="1:21" s="5" customFormat="1" ht="12.75">
      <c r="A7" s="1"/>
      <c r="B7" s="1"/>
      <c r="C7" s="1"/>
      <c r="D7" s="1"/>
      <c r="E7" s="4" t="s">
        <v>31</v>
      </c>
      <c r="F7" s="4"/>
      <c r="H7" s="4"/>
      <c r="I7" s="4"/>
      <c r="J7" s="2"/>
      <c r="K7" s="1"/>
      <c r="L7" s="1"/>
      <c r="M7" s="1"/>
      <c r="N7" s="1"/>
      <c r="O7" s="1"/>
      <c r="P7" s="2"/>
      <c r="Q7" s="1"/>
      <c r="R7" s="1"/>
    </row>
    <row r="8" spans="1:21" s="5" customFormat="1" ht="12.75">
      <c r="A8" s="130" t="s">
        <v>102</v>
      </c>
      <c r="B8" s="130"/>
      <c r="C8" s="130"/>
      <c r="D8" s="188"/>
      <c r="E8" s="188"/>
      <c r="F8" s="1"/>
      <c r="G8" s="1"/>
      <c r="H8" s="1"/>
      <c r="I8" s="1"/>
      <c r="J8" s="2"/>
      <c r="K8" s="1"/>
      <c r="L8" s="1"/>
      <c r="M8" s="1"/>
      <c r="N8" s="1"/>
      <c r="O8" s="1"/>
      <c r="P8" s="2"/>
      <c r="Q8" s="1"/>
      <c r="R8" s="1"/>
    </row>
    <row r="9" spans="1:21" s="5" customFormat="1" ht="12.75">
      <c r="A9" s="130" t="s">
        <v>32</v>
      </c>
      <c r="B9" s="130"/>
      <c r="C9" s="93"/>
      <c r="D9" s="73" t="s">
        <v>1</v>
      </c>
      <c r="E9" s="188"/>
      <c r="F9" s="188"/>
      <c r="G9" s="111" t="s">
        <v>33</v>
      </c>
      <c r="H9" s="207"/>
      <c r="I9" s="207"/>
      <c r="J9" s="74" t="s">
        <v>34</v>
      </c>
      <c r="K9" s="108"/>
      <c r="M9" s="1" t="s">
        <v>103</v>
      </c>
      <c r="N9" s="108"/>
      <c r="O9" s="108"/>
      <c r="P9" s="75"/>
      <c r="Q9" s="7" t="s">
        <v>44</v>
      </c>
      <c r="R9" s="7"/>
    </row>
    <row r="10" spans="1:21" s="5" customFormat="1" ht="12.75">
      <c r="A10" s="130" t="s">
        <v>105</v>
      </c>
      <c r="B10" s="130"/>
      <c r="C10" s="130"/>
      <c r="D10" s="208"/>
      <c r="E10" s="208"/>
      <c r="F10" s="130" t="s">
        <v>104</v>
      </c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</row>
    <row r="11" spans="1:21" s="5" customFormat="1" ht="12.75">
      <c r="A11" s="130" t="s">
        <v>35</v>
      </c>
      <c r="B11" s="130"/>
      <c r="C11" s="130"/>
      <c r="D11" s="130"/>
      <c r="E11" s="130"/>
      <c r="F11" s="1"/>
      <c r="G11" s="1"/>
      <c r="H11" s="1"/>
      <c r="I11" s="1"/>
      <c r="J11" s="2"/>
      <c r="K11" s="1"/>
      <c r="L11" s="1"/>
      <c r="M11" s="1"/>
      <c r="N11" s="1"/>
      <c r="O11" s="1"/>
      <c r="P11" s="2"/>
    </row>
    <row r="12" spans="1:21" ht="12.75" customHeight="1" thickBot="1">
      <c r="A12" s="1"/>
      <c r="B12" s="1"/>
      <c r="C12" s="1"/>
      <c r="D12" s="1"/>
      <c r="E12" s="1"/>
      <c r="F12" s="1"/>
      <c r="G12" s="1"/>
      <c r="H12" s="1"/>
      <c r="I12" s="1"/>
      <c r="J12" s="2"/>
      <c r="K12" s="1"/>
      <c r="L12" s="1"/>
      <c r="M12" s="1"/>
      <c r="N12" s="1"/>
      <c r="O12" s="1"/>
      <c r="Q12" s="60" t="s">
        <v>47</v>
      </c>
      <c r="R12" s="60" t="s">
        <v>51</v>
      </c>
    </row>
    <row r="13" spans="1:21" ht="17.25" customHeight="1">
      <c r="A13" s="131" t="s">
        <v>7</v>
      </c>
      <c r="B13" s="134" t="s">
        <v>50</v>
      </c>
      <c r="C13" s="135"/>
      <c r="D13" s="135"/>
      <c r="E13" s="136"/>
      <c r="F13" s="134" t="s">
        <v>38</v>
      </c>
      <c r="G13" s="135"/>
      <c r="H13" s="135"/>
      <c r="I13" s="136"/>
      <c r="J13" s="134" t="s">
        <v>39</v>
      </c>
      <c r="K13" s="135"/>
      <c r="L13" s="135"/>
      <c r="M13" s="135"/>
      <c r="N13" s="135"/>
      <c r="O13" s="135"/>
      <c r="P13" s="135"/>
      <c r="Q13" s="135"/>
      <c r="R13" s="137"/>
    </row>
    <row r="14" spans="1:21">
      <c r="A14" s="132"/>
      <c r="B14" s="138" t="s">
        <v>37</v>
      </c>
      <c r="C14" s="140" t="s">
        <v>36</v>
      </c>
      <c r="D14" s="142" t="s">
        <v>10</v>
      </c>
      <c r="E14" s="138" t="s">
        <v>2</v>
      </c>
      <c r="F14" s="140" t="s">
        <v>3</v>
      </c>
      <c r="G14" s="144"/>
      <c r="H14" s="142" t="s">
        <v>10</v>
      </c>
      <c r="I14" s="138" t="s">
        <v>2</v>
      </c>
      <c r="J14" s="147" t="s">
        <v>23</v>
      </c>
      <c r="K14" s="148"/>
      <c r="L14" s="154"/>
      <c r="M14" s="147" t="s">
        <v>6</v>
      </c>
      <c r="N14" s="148"/>
      <c r="O14" s="154"/>
      <c r="P14" s="147" t="s">
        <v>7</v>
      </c>
      <c r="Q14" s="148"/>
      <c r="R14" s="149"/>
    </row>
    <row r="15" spans="1:21" ht="17.25" customHeight="1" thickBot="1">
      <c r="A15" s="133"/>
      <c r="B15" s="153"/>
      <c r="C15" s="206"/>
      <c r="D15" s="146"/>
      <c r="E15" s="153"/>
      <c r="F15" s="206"/>
      <c r="G15" s="166"/>
      <c r="H15" s="146"/>
      <c r="I15" s="153"/>
      <c r="J15" s="20" t="s">
        <v>4</v>
      </c>
      <c r="K15" s="72" t="s">
        <v>11</v>
      </c>
      <c r="L15" s="72" t="s">
        <v>9</v>
      </c>
      <c r="M15" s="72" t="s">
        <v>4</v>
      </c>
      <c r="N15" s="72" t="s">
        <v>11</v>
      </c>
      <c r="O15" s="72" t="s">
        <v>5</v>
      </c>
      <c r="P15" s="20" t="s">
        <v>4</v>
      </c>
      <c r="Q15" s="72" t="s">
        <v>11</v>
      </c>
      <c r="R15" s="90" t="s">
        <v>5</v>
      </c>
      <c r="T15" s="11"/>
      <c r="U15" s="11"/>
    </row>
    <row r="16" spans="1:21" ht="15" thickTop="1">
      <c r="A16" s="159" t="s">
        <v>59</v>
      </c>
      <c r="B16" s="76" t="s">
        <v>18</v>
      </c>
      <c r="C16" s="77" t="s">
        <v>12</v>
      </c>
      <c r="D16" s="78">
        <v>6</v>
      </c>
      <c r="E16" s="79">
        <f>SUM(I16:I16)</f>
        <v>3</v>
      </c>
      <c r="F16" s="199" t="s">
        <v>52</v>
      </c>
      <c r="G16" s="200"/>
      <c r="H16" s="78">
        <v>6</v>
      </c>
      <c r="I16" s="78">
        <v>3</v>
      </c>
      <c r="J16" s="80"/>
      <c r="K16" s="78"/>
      <c r="L16" s="81"/>
      <c r="M16" s="82"/>
      <c r="N16" s="78"/>
      <c r="O16" s="83"/>
      <c r="P16" s="203"/>
      <c r="Q16" s="202"/>
      <c r="R16" s="201"/>
      <c r="T16" s="11"/>
      <c r="U16" s="179"/>
    </row>
    <row r="17" spans="1:21" ht="21" customHeight="1">
      <c r="A17" s="160"/>
      <c r="B17" s="138" t="s">
        <v>18</v>
      </c>
      <c r="C17" s="168" t="s">
        <v>12</v>
      </c>
      <c r="D17" s="165">
        <v>12</v>
      </c>
      <c r="E17" s="138">
        <f>SUM(I17:I18)</f>
        <v>6</v>
      </c>
      <c r="F17" s="180" t="s">
        <v>97</v>
      </c>
      <c r="G17" s="181"/>
      <c r="H17" s="71">
        <v>6</v>
      </c>
      <c r="I17" s="71">
        <v>3</v>
      </c>
      <c r="J17" s="31"/>
      <c r="K17" s="71"/>
      <c r="L17" s="97"/>
      <c r="M17" s="172"/>
      <c r="N17" s="165"/>
      <c r="O17" s="94"/>
      <c r="P17" s="169"/>
      <c r="Q17" s="153"/>
      <c r="R17" s="182"/>
      <c r="T17" s="11"/>
      <c r="U17" s="179"/>
    </row>
    <row r="18" spans="1:21">
      <c r="A18" s="160"/>
      <c r="B18" s="162"/>
      <c r="C18" s="164"/>
      <c r="D18" s="165"/>
      <c r="E18" s="162"/>
      <c r="F18" s="168" t="s">
        <v>53</v>
      </c>
      <c r="G18" s="196"/>
      <c r="H18" s="71">
        <v>6</v>
      </c>
      <c r="I18" s="71">
        <v>3</v>
      </c>
      <c r="J18" s="31"/>
      <c r="K18" s="71"/>
      <c r="L18" s="98"/>
      <c r="M18" s="172"/>
      <c r="N18" s="165"/>
      <c r="O18" s="59"/>
      <c r="P18" s="169"/>
      <c r="Q18" s="153"/>
      <c r="R18" s="182"/>
      <c r="S18" s="91"/>
      <c r="T18" s="11"/>
      <c r="U18" s="179"/>
    </row>
    <row r="19" spans="1:21">
      <c r="A19" s="160"/>
      <c r="B19" s="114" t="s">
        <v>21</v>
      </c>
      <c r="C19" s="117" t="s">
        <v>27</v>
      </c>
      <c r="D19" s="71">
        <f t="shared" ref="D19:E22" si="0">H19</f>
        <v>5</v>
      </c>
      <c r="E19" s="71">
        <v>3</v>
      </c>
      <c r="F19" s="180" t="s">
        <v>54</v>
      </c>
      <c r="G19" s="181"/>
      <c r="H19" s="66">
        <v>5</v>
      </c>
      <c r="I19" s="67">
        <v>3</v>
      </c>
      <c r="J19" s="35"/>
      <c r="K19" s="71"/>
      <c r="L19" s="97"/>
      <c r="M19" s="70"/>
      <c r="N19" s="71"/>
      <c r="O19" s="59"/>
      <c r="P19" s="169"/>
      <c r="Q19" s="153"/>
      <c r="R19" s="182"/>
      <c r="T19" s="21"/>
      <c r="U19" s="179"/>
    </row>
    <row r="20" spans="1:21" ht="23.25" customHeight="1">
      <c r="A20" s="160"/>
      <c r="B20" s="67" t="s">
        <v>21</v>
      </c>
      <c r="C20" s="68" t="s">
        <v>27</v>
      </c>
      <c r="D20" s="71">
        <v>4</v>
      </c>
      <c r="E20" s="71">
        <v>2</v>
      </c>
      <c r="F20" s="180" t="s">
        <v>29</v>
      </c>
      <c r="G20" s="181"/>
      <c r="H20" s="72">
        <v>4</v>
      </c>
      <c r="I20" s="72">
        <v>2</v>
      </c>
      <c r="J20" s="31"/>
      <c r="K20" s="71"/>
      <c r="L20" s="97"/>
      <c r="M20" s="69"/>
      <c r="N20" s="71"/>
      <c r="O20" s="59"/>
      <c r="P20" s="169"/>
      <c r="Q20" s="153"/>
      <c r="R20" s="182"/>
      <c r="T20" s="21"/>
      <c r="U20" s="179"/>
    </row>
    <row r="21" spans="1:21" ht="16.5" customHeight="1" thickBot="1">
      <c r="A21" s="123"/>
      <c r="B21" s="251" t="s">
        <v>20</v>
      </c>
      <c r="C21" s="125" t="s">
        <v>8</v>
      </c>
      <c r="D21" s="252">
        <v>1</v>
      </c>
      <c r="E21" s="252">
        <v>1</v>
      </c>
      <c r="F21" s="253" t="s">
        <v>107</v>
      </c>
      <c r="G21" s="254"/>
      <c r="H21" s="43">
        <v>1</v>
      </c>
      <c r="I21" s="43">
        <v>1</v>
      </c>
      <c r="J21" s="35"/>
      <c r="K21" s="120"/>
      <c r="L21" s="46"/>
      <c r="M21" s="120"/>
      <c r="N21" s="255"/>
      <c r="O21" s="124"/>
      <c r="P21" s="169"/>
      <c r="Q21" s="153"/>
      <c r="R21" s="182"/>
    </row>
    <row r="22" spans="1:21" ht="15" thickBot="1">
      <c r="A22" s="49"/>
      <c r="B22" s="114" t="s">
        <v>19</v>
      </c>
      <c r="C22" s="117" t="s">
        <v>14</v>
      </c>
      <c r="D22" s="86">
        <f t="shared" si="0"/>
        <v>2</v>
      </c>
      <c r="E22" s="86">
        <f t="shared" si="0"/>
        <v>2</v>
      </c>
      <c r="F22" s="197" t="s">
        <v>106</v>
      </c>
      <c r="G22" s="198"/>
      <c r="H22" s="86">
        <v>2</v>
      </c>
      <c r="I22" s="86">
        <v>2</v>
      </c>
      <c r="J22" s="87"/>
      <c r="K22" s="86"/>
      <c r="L22" s="99"/>
      <c r="M22" s="88"/>
      <c r="N22" s="86"/>
      <c r="O22" s="89"/>
      <c r="P22" s="170"/>
      <c r="Q22" s="139"/>
      <c r="R22" s="183"/>
      <c r="T22" s="21"/>
      <c r="U22" s="22"/>
    </row>
    <row r="23" spans="1:21" ht="15" customHeight="1" thickTop="1">
      <c r="A23" s="159" t="s">
        <v>60</v>
      </c>
      <c r="B23" s="76" t="s">
        <v>18</v>
      </c>
      <c r="C23" s="77" t="s">
        <v>12</v>
      </c>
      <c r="D23" s="78">
        <v>6</v>
      </c>
      <c r="E23" s="79">
        <f>SUM(I23:I23)</f>
        <v>3</v>
      </c>
      <c r="F23" s="210" t="s">
        <v>55</v>
      </c>
      <c r="G23" s="211"/>
      <c r="H23" s="78">
        <v>6</v>
      </c>
      <c r="I23" s="78">
        <v>3</v>
      </c>
      <c r="J23" s="80"/>
      <c r="K23" s="78"/>
      <c r="L23" s="81"/>
      <c r="M23" s="82"/>
      <c r="N23" s="78"/>
      <c r="O23" s="83"/>
      <c r="P23" s="203"/>
      <c r="Q23" s="202"/>
      <c r="R23" s="201"/>
    </row>
    <row r="24" spans="1:21" ht="22.5" customHeight="1">
      <c r="A24" s="160"/>
      <c r="B24" s="138" t="s">
        <v>18</v>
      </c>
      <c r="C24" s="168" t="s">
        <v>12</v>
      </c>
      <c r="D24" s="165">
        <v>12</v>
      </c>
      <c r="E24" s="138">
        <v>6</v>
      </c>
      <c r="F24" s="180" t="s">
        <v>98</v>
      </c>
      <c r="G24" s="181"/>
      <c r="H24" s="71">
        <v>4</v>
      </c>
      <c r="I24" s="71">
        <v>2</v>
      </c>
      <c r="J24" s="31"/>
      <c r="K24" s="71"/>
      <c r="L24" s="98"/>
      <c r="M24" s="172"/>
      <c r="N24" s="165"/>
      <c r="O24" s="177"/>
      <c r="P24" s="169"/>
      <c r="Q24" s="153"/>
      <c r="R24" s="182"/>
    </row>
    <row r="25" spans="1:21">
      <c r="A25" s="160"/>
      <c r="B25" s="162"/>
      <c r="C25" s="164"/>
      <c r="D25" s="165"/>
      <c r="E25" s="162"/>
      <c r="F25" s="175" t="s">
        <v>56</v>
      </c>
      <c r="G25" s="184"/>
      <c r="H25" s="71">
        <v>8</v>
      </c>
      <c r="I25" s="71">
        <v>4</v>
      </c>
      <c r="J25" s="31"/>
      <c r="K25" s="71"/>
      <c r="L25" s="97"/>
      <c r="M25" s="172"/>
      <c r="N25" s="165"/>
      <c r="O25" s="177"/>
      <c r="P25" s="169"/>
      <c r="Q25" s="153"/>
      <c r="R25" s="182"/>
    </row>
    <row r="26" spans="1:21" ht="15" thickBot="1">
      <c r="A26" s="160"/>
      <c r="B26" s="114" t="s">
        <v>19</v>
      </c>
      <c r="C26" s="117" t="s">
        <v>14</v>
      </c>
      <c r="D26" s="86">
        <v>2</v>
      </c>
      <c r="E26" s="86">
        <v>2</v>
      </c>
      <c r="F26" s="117" t="s">
        <v>108</v>
      </c>
      <c r="G26" s="116"/>
      <c r="H26" s="113">
        <v>2</v>
      </c>
      <c r="I26" s="114">
        <v>2</v>
      </c>
      <c r="J26" s="35"/>
      <c r="K26" s="122"/>
      <c r="L26" s="97"/>
      <c r="M26" s="120"/>
      <c r="N26" s="122"/>
      <c r="O26" s="124"/>
      <c r="P26" s="169"/>
      <c r="Q26" s="153"/>
      <c r="R26" s="182"/>
    </row>
    <row r="27" spans="1:21" ht="15" thickTop="1">
      <c r="A27" s="160"/>
      <c r="B27" s="251" t="s">
        <v>20</v>
      </c>
      <c r="C27" s="125" t="s">
        <v>8</v>
      </c>
      <c r="D27" s="256">
        <v>1</v>
      </c>
      <c r="E27" s="256">
        <v>1</v>
      </c>
      <c r="F27" s="257" t="s">
        <v>109</v>
      </c>
      <c r="G27" s="258"/>
      <c r="H27" s="259">
        <v>1</v>
      </c>
      <c r="I27" s="43">
        <v>1</v>
      </c>
      <c r="J27" s="31"/>
      <c r="K27" s="121"/>
      <c r="L27" s="260"/>
      <c r="M27" s="120"/>
      <c r="N27" s="120"/>
      <c r="O27" s="118"/>
      <c r="P27" s="169"/>
      <c r="Q27" s="153"/>
      <c r="R27" s="182"/>
    </row>
    <row r="28" spans="1:21" ht="15" thickBot="1">
      <c r="A28" s="160"/>
      <c r="B28" s="115" t="s">
        <v>21</v>
      </c>
      <c r="C28" s="119" t="s">
        <v>27</v>
      </c>
      <c r="D28" s="71">
        <f>H28</f>
        <v>4</v>
      </c>
      <c r="E28" s="71">
        <f>I28</f>
        <v>2</v>
      </c>
      <c r="F28" s="180" t="s">
        <v>57</v>
      </c>
      <c r="G28" s="181"/>
      <c r="H28" s="66">
        <v>4</v>
      </c>
      <c r="I28" s="67">
        <v>2</v>
      </c>
      <c r="J28" s="35"/>
      <c r="K28" s="71"/>
      <c r="L28" s="97"/>
      <c r="M28" s="70"/>
      <c r="N28" s="71"/>
      <c r="O28" s="59"/>
      <c r="P28" s="169"/>
      <c r="Q28" s="153"/>
      <c r="R28" s="182"/>
    </row>
    <row r="29" spans="1:21" ht="14.25" customHeight="1" thickTop="1" thickBot="1">
      <c r="A29" s="161"/>
      <c r="B29" s="84" t="s">
        <v>21</v>
      </c>
      <c r="C29" s="85" t="s">
        <v>27</v>
      </c>
      <c r="D29" s="86">
        <v>5</v>
      </c>
      <c r="E29" s="86">
        <v>3</v>
      </c>
      <c r="F29" s="197" t="s">
        <v>58</v>
      </c>
      <c r="G29" s="198"/>
      <c r="H29" s="86">
        <v>5</v>
      </c>
      <c r="I29" s="86">
        <v>3</v>
      </c>
      <c r="J29" s="87"/>
      <c r="K29" s="86"/>
      <c r="L29" s="99"/>
      <c r="M29" s="88"/>
      <c r="N29" s="86"/>
      <c r="O29" s="89"/>
      <c r="P29" s="170"/>
      <c r="Q29" s="139"/>
      <c r="R29" s="183"/>
    </row>
    <row r="30" spans="1:21" ht="15" customHeight="1">
      <c r="A30" s="129" t="s">
        <v>99</v>
      </c>
      <c r="B30" s="129"/>
      <c r="C30" s="129"/>
      <c r="D30" s="129"/>
      <c r="E30" s="4"/>
      <c r="G30" s="209" t="str">
        <f>"Total des crédits cumulés pour l'année (S3+S4) : "&amp;SUM(Q16:Q29)</f>
        <v>Total des crédits cumulés pour l'année (S3+S4) : 0</v>
      </c>
      <c r="H30" s="209"/>
      <c r="I30" s="209"/>
      <c r="J30" s="209"/>
      <c r="K30" s="209"/>
      <c r="L30" s="1"/>
      <c r="M30" s="209" t="s">
        <v>86</v>
      </c>
      <c r="N30" s="209"/>
      <c r="O30" s="209"/>
      <c r="P30" s="209"/>
      <c r="Q30" s="209"/>
      <c r="R30" s="209"/>
    </row>
    <row r="31" spans="1:21">
      <c r="A31" s="188" t="str">
        <f>"Décision du jury :  Admis(e) / Session "&amp;IF(AND(R16=1,R23=1),1,IF(OR(R16=2,R23=2),2,""))</f>
        <v xml:space="preserve">Décision du jury :  Admis(e) / Session </v>
      </c>
      <c r="B31" s="188"/>
      <c r="C31" s="188"/>
      <c r="D31" s="188"/>
      <c r="E31" s="188"/>
      <c r="F31" s="188"/>
      <c r="G31" s="1"/>
      <c r="H31" s="38"/>
      <c r="I31" s="1"/>
      <c r="J31" s="2"/>
      <c r="K31" s="5"/>
      <c r="L31" s="5"/>
      <c r="M31" s="5"/>
      <c r="N31" s="5"/>
      <c r="O31" s="5"/>
      <c r="P31" s="5"/>
      <c r="Q31" s="5"/>
      <c r="R31" s="5"/>
    </row>
    <row r="32" spans="1:21">
      <c r="B32" s="1"/>
      <c r="C32" s="1"/>
      <c r="D32" s="1"/>
      <c r="E32" s="1"/>
      <c r="F32" s="1"/>
      <c r="G32" s="1"/>
      <c r="H32" s="1"/>
      <c r="I32" s="1"/>
      <c r="J32" s="2"/>
      <c r="K32" s="126" t="s">
        <v>100</v>
      </c>
      <c r="L32" s="126"/>
      <c r="M32" s="126"/>
      <c r="N32" s="126"/>
      <c r="O32" s="126"/>
      <c r="P32" s="126"/>
      <c r="Q32" s="126"/>
      <c r="R32" s="126"/>
    </row>
    <row r="33" spans="1:18">
      <c r="A33" s="9"/>
      <c r="B33" s="9"/>
      <c r="C33" s="9"/>
      <c r="D33" s="10"/>
      <c r="E33" s="9"/>
      <c r="F33" s="9"/>
      <c r="G33" s="9"/>
      <c r="H33" s="9"/>
      <c r="I33" s="9"/>
      <c r="J33" s="10"/>
      <c r="K33" s="126" t="s">
        <v>22</v>
      </c>
      <c r="L33" s="126"/>
      <c r="M33" s="126"/>
      <c r="N33" s="126"/>
      <c r="O33" s="126"/>
      <c r="P33" s="126"/>
      <c r="Q33" s="126"/>
      <c r="R33" s="126"/>
    </row>
  </sheetData>
  <sheetProtection selectLockedCells="1"/>
  <mergeCells count="66">
    <mergeCell ref="K32:R32"/>
    <mergeCell ref="K33:R33"/>
    <mergeCell ref="F28:G28"/>
    <mergeCell ref="F29:G29"/>
    <mergeCell ref="P23:P29"/>
    <mergeCell ref="Q23:Q29"/>
    <mergeCell ref="M30:R30"/>
    <mergeCell ref="G30:K30"/>
    <mergeCell ref="F25:G25"/>
    <mergeCell ref="A31:F31"/>
    <mergeCell ref="R23:R29"/>
    <mergeCell ref="O24:O25"/>
    <mergeCell ref="F23:G23"/>
    <mergeCell ref="F24:G24"/>
    <mergeCell ref="E24:E25"/>
    <mergeCell ref="M24:M25"/>
    <mergeCell ref="A9:B9"/>
    <mergeCell ref="E9:F9"/>
    <mergeCell ref="H9:I9"/>
    <mergeCell ref="A10:C10"/>
    <mergeCell ref="D10:E10"/>
    <mergeCell ref="F10:R10"/>
    <mergeCell ref="A13:A15"/>
    <mergeCell ref="B13:E13"/>
    <mergeCell ref="F13:I13"/>
    <mergeCell ref="A11:E11"/>
    <mergeCell ref="B14:B15"/>
    <mergeCell ref="C14:C15"/>
    <mergeCell ref="D14:D15"/>
    <mergeCell ref="E14:E15"/>
    <mergeCell ref="F14:G15"/>
    <mergeCell ref="C1:G1"/>
    <mergeCell ref="H1:R1"/>
    <mergeCell ref="D2:J2"/>
    <mergeCell ref="A6:R6"/>
    <mergeCell ref="A8:C8"/>
    <mergeCell ref="D8:E8"/>
    <mergeCell ref="P14:R14"/>
    <mergeCell ref="J13:R13"/>
    <mergeCell ref="H14:H15"/>
    <mergeCell ref="I14:I15"/>
    <mergeCell ref="J14:L14"/>
    <mergeCell ref="M14:O14"/>
    <mergeCell ref="U16:U20"/>
    <mergeCell ref="B17:B18"/>
    <mergeCell ref="C17:C18"/>
    <mergeCell ref="D17:D18"/>
    <mergeCell ref="E17:E18"/>
    <mergeCell ref="F17:G17"/>
    <mergeCell ref="F16:G16"/>
    <mergeCell ref="F19:G19"/>
    <mergeCell ref="R16:R22"/>
    <mergeCell ref="Q16:Q22"/>
    <mergeCell ref="N17:N18"/>
    <mergeCell ref="F18:G18"/>
    <mergeCell ref="F20:G20"/>
    <mergeCell ref="P16:P22"/>
    <mergeCell ref="M17:M18"/>
    <mergeCell ref="N24:N25"/>
    <mergeCell ref="A16:A20"/>
    <mergeCell ref="A30:D30"/>
    <mergeCell ref="B24:B25"/>
    <mergeCell ref="C24:C25"/>
    <mergeCell ref="D24:D25"/>
    <mergeCell ref="A23:A29"/>
    <mergeCell ref="F22:G22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opLeftCell="A6" zoomScale="80" zoomScaleNormal="80" workbookViewId="0">
      <selection activeCell="F13" sqref="F13:I13"/>
    </sheetView>
  </sheetViews>
  <sheetFormatPr baseColWidth="10" defaultColWidth="11" defaultRowHeight="14.25"/>
  <cols>
    <col min="1" max="1" width="3.140625" style="8" customWidth="1"/>
    <col min="2" max="2" width="4.85546875" style="8" customWidth="1"/>
    <col min="3" max="3" width="15.5703125" style="8" customWidth="1"/>
    <col min="4" max="4" width="10.7109375" style="8" bestFit="1" customWidth="1"/>
    <col min="5" max="5" width="4.42578125" style="8" customWidth="1"/>
    <col min="6" max="6" width="11" style="8"/>
    <col min="7" max="7" width="29.42578125" style="8" customWidth="1"/>
    <col min="8" max="8" width="7" style="8" customWidth="1"/>
    <col min="9" max="9" width="4" style="8" customWidth="1"/>
    <col min="10" max="10" width="5.85546875" style="8" customWidth="1"/>
    <col min="11" max="11" width="5.42578125" style="8" bestFit="1" customWidth="1"/>
    <col min="12" max="12" width="8" style="8" bestFit="1" customWidth="1"/>
    <col min="13" max="13" width="8" style="8" customWidth="1"/>
    <col min="14" max="14" width="5.5703125" style="8" customWidth="1"/>
    <col min="15" max="15" width="6.42578125" style="8" bestFit="1" customWidth="1"/>
    <col min="16" max="16" width="5.42578125" style="8" bestFit="1" customWidth="1"/>
    <col min="17" max="17" width="7.42578125" style="8" bestFit="1" customWidth="1"/>
    <col min="18" max="18" width="6.42578125" style="8" bestFit="1" customWidth="1"/>
    <col min="19" max="16384" width="11" style="8"/>
  </cols>
  <sheetData>
    <row r="1" spans="1:21" s="5" customFormat="1" ht="15" customHeight="1">
      <c r="A1" s="13"/>
      <c r="B1" s="13"/>
      <c r="C1" s="187" t="s">
        <v>26</v>
      </c>
      <c r="D1" s="187"/>
      <c r="E1" s="187"/>
      <c r="F1" s="187"/>
      <c r="G1" s="187"/>
      <c r="H1" s="187" t="s">
        <v>28</v>
      </c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21" s="5" customFormat="1" ht="12.75">
      <c r="A2" s="1"/>
      <c r="B2" s="1"/>
      <c r="C2" s="1"/>
      <c r="D2" s="204"/>
      <c r="E2" s="204"/>
      <c r="F2" s="204"/>
      <c r="G2" s="204"/>
      <c r="H2" s="205"/>
      <c r="I2" s="205"/>
      <c r="J2" s="205"/>
      <c r="K2" s="1"/>
      <c r="L2" s="1"/>
      <c r="M2" s="1"/>
      <c r="N2" s="1"/>
      <c r="O2" s="1"/>
      <c r="P2" s="2"/>
      <c r="Q2" s="1"/>
      <c r="R2" s="1"/>
    </row>
    <row r="3" spans="1:21" s="5" customFormat="1" ht="12.75">
      <c r="A3" s="1"/>
      <c r="B3" s="1"/>
      <c r="C3" s="1"/>
      <c r="D3" s="25" t="s">
        <v>67</v>
      </c>
      <c r="E3" s="15"/>
      <c r="F3" s="15"/>
      <c r="G3" s="15"/>
      <c r="H3" s="15"/>
      <c r="I3" s="15"/>
      <c r="J3" s="15"/>
      <c r="K3" s="1"/>
      <c r="L3" s="1"/>
      <c r="M3" s="1"/>
      <c r="N3" s="1"/>
      <c r="O3" s="1"/>
      <c r="P3" s="2"/>
      <c r="Q3" s="1"/>
      <c r="R3" s="1"/>
    </row>
    <row r="4" spans="1:21" s="5" customFormat="1" ht="12.75">
      <c r="A4" s="1"/>
      <c r="B4" s="1"/>
      <c r="C4" s="1"/>
      <c r="D4" s="25" t="s">
        <v>61</v>
      </c>
      <c r="E4" s="15"/>
      <c r="F4" s="15"/>
      <c r="G4" s="15"/>
      <c r="H4" s="15"/>
      <c r="I4" s="15"/>
      <c r="J4" s="15"/>
      <c r="K4" s="1"/>
      <c r="L4" s="1"/>
      <c r="M4" s="1"/>
      <c r="N4" s="1"/>
      <c r="O4" s="1"/>
      <c r="P4" s="2"/>
      <c r="Q4" s="1"/>
      <c r="R4" s="1"/>
    </row>
    <row r="5" spans="1:21" s="5" customFormat="1" ht="15.75">
      <c r="A5" s="1"/>
      <c r="B5" s="1"/>
      <c r="C5" s="1"/>
      <c r="D5" s="25" t="s">
        <v>62</v>
      </c>
      <c r="E5" s="15"/>
      <c r="F5" s="15"/>
      <c r="G5" s="3"/>
      <c r="H5" s="15"/>
      <c r="I5" s="15"/>
      <c r="J5" s="15"/>
      <c r="K5" s="1"/>
      <c r="L5" s="1"/>
      <c r="M5" s="1"/>
      <c r="N5" s="1"/>
      <c r="O5" s="1"/>
      <c r="P5" s="2"/>
      <c r="Q5" s="1"/>
      <c r="R5" s="1"/>
    </row>
    <row r="6" spans="1:21" s="5" customFormat="1" ht="27">
      <c r="A6" s="150" t="s">
        <v>49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</row>
    <row r="7" spans="1:21" s="5" customFormat="1" ht="12.75">
      <c r="A7" s="1"/>
      <c r="B7" s="1"/>
      <c r="C7" s="1"/>
      <c r="D7" s="1"/>
      <c r="E7" s="4" t="s">
        <v>31</v>
      </c>
      <c r="F7" s="4"/>
      <c r="H7" s="4"/>
      <c r="I7" s="4"/>
      <c r="J7" s="2"/>
      <c r="K7" s="1"/>
      <c r="L7" s="1"/>
      <c r="M7" s="1"/>
      <c r="N7" s="1"/>
      <c r="O7" s="1"/>
      <c r="P7" s="2"/>
      <c r="Q7" s="1"/>
      <c r="R7" s="1"/>
    </row>
    <row r="8" spans="1:21" s="5" customFormat="1" ht="12.75">
      <c r="A8" s="130" t="s">
        <v>0</v>
      </c>
      <c r="B8" s="130"/>
      <c r="C8" s="130"/>
      <c r="D8" s="188"/>
      <c r="E8" s="188"/>
      <c r="F8" s="1"/>
      <c r="G8" s="1"/>
      <c r="H8" s="1"/>
      <c r="I8" s="1"/>
      <c r="J8" s="2"/>
      <c r="K8" s="1"/>
      <c r="L8" s="1"/>
      <c r="M8" s="1"/>
      <c r="N8" s="1"/>
      <c r="O8" s="1"/>
      <c r="P8" s="2"/>
      <c r="Q8" s="1"/>
      <c r="R8" s="1"/>
    </row>
    <row r="9" spans="1:21" s="5" customFormat="1" ht="12.75">
      <c r="A9" s="130" t="s">
        <v>32</v>
      </c>
      <c r="B9" s="130"/>
      <c r="C9" s="17" t="str">
        <f>IF('Relevé L1'!C7="","",'Relevé L1'!C7)</f>
        <v>BENNAIM</v>
      </c>
      <c r="D9" s="18" t="s">
        <v>1</v>
      </c>
      <c r="E9" s="188" t="str">
        <f>'Relevé L1'!E7:F7</f>
        <v>OUSSAMA</v>
      </c>
      <c r="F9" s="188"/>
      <c r="G9" s="1" t="s">
        <v>33</v>
      </c>
      <c r="H9" s="247">
        <v>33976</v>
      </c>
      <c r="I9" s="188"/>
      <c r="J9" s="6" t="s">
        <v>34</v>
      </c>
      <c r="K9" s="188" t="str">
        <f>'Relevé L1'!K7:L7</f>
        <v>AIN OUSSARA</v>
      </c>
      <c r="L9" s="188"/>
      <c r="M9" s="1" t="s">
        <v>45</v>
      </c>
      <c r="N9" s="188" t="str">
        <f>'Relevé L1'!N7:O7</f>
        <v>DJELFA</v>
      </c>
      <c r="O9" s="188"/>
      <c r="P9" s="248" t="s">
        <v>44</v>
      </c>
      <c r="Q9" s="248"/>
      <c r="R9" s="248"/>
    </row>
    <row r="10" spans="1:21" s="5" customFormat="1" ht="15" customHeight="1">
      <c r="A10" s="130" t="str">
        <f>'Relevé L1'!A8:C8</f>
        <v>N° d'inscription : 154/16/D04</v>
      </c>
      <c r="B10" s="130"/>
      <c r="C10" s="130"/>
      <c r="D10" s="1"/>
      <c r="F10" s="1"/>
      <c r="G10" s="1" t="s">
        <v>80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21" s="5" customFormat="1" ht="12.75">
      <c r="A11" s="130" t="s">
        <v>35</v>
      </c>
      <c r="B11" s="130"/>
      <c r="C11" s="130"/>
      <c r="D11" s="130"/>
      <c r="E11" s="130"/>
      <c r="F11" s="1"/>
      <c r="G11" s="1" t="s">
        <v>81</v>
      </c>
      <c r="H11" s="1"/>
      <c r="I11" s="1"/>
      <c r="J11" s="2"/>
      <c r="K11" s="1"/>
      <c r="L11" s="1"/>
      <c r="M11" s="1"/>
      <c r="N11" s="1"/>
      <c r="O11" s="1"/>
      <c r="P11" s="2"/>
    </row>
    <row r="12" spans="1:21" ht="12.75" customHeight="1">
      <c r="A12" s="1"/>
      <c r="B12" s="1"/>
      <c r="C12" s="1"/>
      <c r="D12" s="1"/>
      <c r="E12" s="1"/>
      <c r="F12" s="1"/>
      <c r="G12" s="1"/>
      <c r="H12" s="1"/>
      <c r="I12" s="1"/>
      <c r="J12" s="2"/>
      <c r="K12" s="1"/>
      <c r="L12" s="1"/>
      <c r="M12" s="1"/>
      <c r="N12" s="1"/>
      <c r="O12" s="1"/>
      <c r="Q12" s="14" t="s">
        <v>47</v>
      </c>
      <c r="R12" s="14" t="s">
        <v>72</v>
      </c>
    </row>
    <row r="13" spans="1:21" ht="17.25" customHeight="1">
      <c r="A13" s="249" t="s">
        <v>7</v>
      </c>
      <c r="B13" s="244" t="s">
        <v>50</v>
      </c>
      <c r="C13" s="245"/>
      <c r="D13" s="245"/>
      <c r="E13" s="246"/>
      <c r="F13" s="244" t="s">
        <v>38</v>
      </c>
      <c r="G13" s="245"/>
      <c r="H13" s="245"/>
      <c r="I13" s="246"/>
      <c r="J13" s="244" t="s">
        <v>39</v>
      </c>
      <c r="K13" s="245"/>
      <c r="L13" s="245"/>
      <c r="M13" s="245"/>
      <c r="N13" s="245"/>
      <c r="O13" s="245"/>
      <c r="P13" s="245"/>
      <c r="Q13" s="245"/>
      <c r="R13" s="246"/>
    </row>
    <row r="14" spans="1:21">
      <c r="A14" s="250"/>
      <c r="B14" s="138" t="s">
        <v>37</v>
      </c>
      <c r="C14" s="140" t="s">
        <v>36</v>
      </c>
      <c r="D14" s="142" t="s">
        <v>10</v>
      </c>
      <c r="E14" s="138" t="s">
        <v>2</v>
      </c>
      <c r="F14" s="140" t="s">
        <v>3</v>
      </c>
      <c r="G14" s="144"/>
      <c r="H14" s="142" t="s">
        <v>10</v>
      </c>
      <c r="I14" s="138" t="s">
        <v>2</v>
      </c>
      <c r="J14" s="147" t="s">
        <v>23</v>
      </c>
      <c r="K14" s="148"/>
      <c r="L14" s="154"/>
      <c r="M14" s="147" t="s">
        <v>6</v>
      </c>
      <c r="N14" s="148"/>
      <c r="O14" s="154"/>
      <c r="P14" s="147" t="s">
        <v>7</v>
      </c>
      <c r="Q14" s="148"/>
      <c r="R14" s="154"/>
    </row>
    <row r="15" spans="1:21" ht="17.25" customHeight="1" thickBot="1">
      <c r="A15" s="250"/>
      <c r="B15" s="153"/>
      <c r="C15" s="206"/>
      <c r="D15" s="146"/>
      <c r="E15" s="153"/>
      <c r="F15" s="206"/>
      <c r="G15" s="166"/>
      <c r="H15" s="146"/>
      <c r="I15" s="153"/>
      <c r="J15" s="20" t="s">
        <v>4</v>
      </c>
      <c r="K15" s="19" t="s">
        <v>11</v>
      </c>
      <c r="L15" s="19" t="s">
        <v>9</v>
      </c>
      <c r="M15" s="19" t="s">
        <v>4</v>
      </c>
      <c r="N15" s="19" t="s">
        <v>11</v>
      </c>
      <c r="O15" s="19" t="s">
        <v>5</v>
      </c>
      <c r="P15" s="20" t="s">
        <v>4</v>
      </c>
      <c r="Q15" s="19" t="s">
        <v>11</v>
      </c>
      <c r="R15" s="19" t="s">
        <v>5</v>
      </c>
      <c r="T15" s="11"/>
      <c r="U15" s="11"/>
    </row>
    <row r="16" spans="1:21" ht="14.25" customHeight="1">
      <c r="A16" s="191" t="s">
        <v>83</v>
      </c>
      <c r="B16" s="54" t="s">
        <v>18</v>
      </c>
      <c r="C16" s="24" t="s">
        <v>12</v>
      </c>
      <c r="D16" s="214">
        <f>SUM(H16:H17)</f>
        <v>7</v>
      </c>
      <c r="E16" s="214">
        <f>SUM(I16:I17)</f>
        <v>4</v>
      </c>
      <c r="F16" s="219" t="s">
        <v>63</v>
      </c>
      <c r="G16" s="220"/>
      <c r="H16" s="23">
        <v>4</v>
      </c>
      <c r="I16" s="23">
        <v>2</v>
      </c>
      <c r="J16" s="30">
        <v>10</v>
      </c>
      <c r="K16" s="50">
        <f>IF(J16&gt;=10,H16,"")</f>
        <v>4</v>
      </c>
      <c r="L16" s="56">
        <v>1</v>
      </c>
      <c r="M16" s="225">
        <f>(J16*I16+J17*I17)/SUM(I16:I17)</f>
        <v>10</v>
      </c>
      <c r="N16" s="214">
        <f>IF(M16&gt;=10,SUM(H16:H17),SUM(K16:K17))</f>
        <v>7</v>
      </c>
      <c r="O16" s="224">
        <f>IF(AND(L16=1,L17=1),1,IF(OR(L16=2,L17=2),2,""))</f>
        <v>1</v>
      </c>
      <c r="P16" s="239">
        <f>(J16*I16+J17*I17+J18*I18+J19*I19+J20*I20+J21*I21+J22*I22+J23*I23+J24*I24)/SUM(I16:I24)</f>
        <v>10</v>
      </c>
      <c r="Q16" s="214">
        <f>IF(P16&gt;=10,30,SUM((N16:N24)))</f>
        <v>30</v>
      </c>
      <c r="R16" s="232" t="str">
        <f>IF(AND(O16=1,O18=1,O21=1,O24=1),1,IF(OR(O16=2,O18=2,O21=2,O24=2),2,""))</f>
        <v/>
      </c>
      <c r="T16" s="11"/>
      <c r="U16" s="179"/>
    </row>
    <row r="17" spans="1:21">
      <c r="A17" s="192"/>
      <c r="B17" s="55"/>
      <c r="C17" s="44"/>
      <c r="D17" s="162"/>
      <c r="E17" s="162"/>
      <c r="F17" s="175" t="s">
        <v>69</v>
      </c>
      <c r="G17" s="184"/>
      <c r="H17" s="40">
        <v>3</v>
      </c>
      <c r="I17" s="40">
        <v>2</v>
      </c>
      <c r="J17" s="31">
        <v>10</v>
      </c>
      <c r="K17" s="42">
        <f t="shared" ref="K17:K24" si="0">IF(J17&gt;=10,H17,"")</f>
        <v>3</v>
      </c>
      <c r="L17" s="43">
        <v>1</v>
      </c>
      <c r="M17" s="171"/>
      <c r="N17" s="162"/>
      <c r="O17" s="158"/>
      <c r="P17" s="169"/>
      <c r="Q17" s="153"/>
      <c r="R17" s="182"/>
      <c r="T17" s="11"/>
      <c r="U17" s="179"/>
    </row>
    <row r="18" spans="1:21" ht="15" customHeight="1">
      <c r="A18" s="192"/>
      <c r="B18" s="215" t="s">
        <v>18</v>
      </c>
      <c r="C18" s="168" t="s">
        <v>12</v>
      </c>
      <c r="D18" s="165">
        <f>SUM(H18:H20)</f>
        <v>12</v>
      </c>
      <c r="E18" s="138">
        <f>SUM(I18:I20)</f>
        <v>6</v>
      </c>
      <c r="F18" s="175" t="s">
        <v>64</v>
      </c>
      <c r="G18" s="184"/>
      <c r="H18" s="42">
        <v>4</v>
      </c>
      <c r="I18" s="42">
        <v>2</v>
      </c>
      <c r="J18" s="31">
        <v>10</v>
      </c>
      <c r="K18" s="42">
        <f t="shared" si="0"/>
        <v>4</v>
      </c>
      <c r="L18" s="43"/>
      <c r="M18" s="172">
        <f>(J18*I18+J19*I19+J20*I20)/SUM(I18:I20)</f>
        <v>10</v>
      </c>
      <c r="N18" s="147">
        <f>IF(M18&gt;=10,SUM(H18:H20),SUM(K18:K20))</f>
        <v>12</v>
      </c>
      <c r="O18" s="177" t="str">
        <f>IF(AND(L18=1,L19=1,L20=1),1,IF(OR(L18=2,L19=2,L20=2),2,""))</f>
        <v/>
      </c>
      <c r="P18" s="240"/>
      <c r="Q18" s="153"/>
      <c r="R18" s="182"/>
      <c r="T18" s="11"/>
      <c r="U18" s="179"/>
    </row>
    <row r="19" spans="1:21" ht="15" customHeight="1">
      <c r="A19" s="192"/>
      <c r="B19" s="216"/>
      <c r="C19" s="163"/>
      <c r="D19" s="165"/>
      <c r="E19" s="153"/>
      <c r="F19" s="175" t="s">
        <v>65</v>
      </c>
      <c r="G19" s="184"/>
      <c r="H19" s="42">
        <v>4</v>
      </c>
      <c r="I19" s="42">
        <v>2</v>
      </c>
      <c r="J19" s="31">
        <v>10</v>
      </c>
      <c r="K19" s="42">
        <f t="shared" si="0"/>
        <v>4</v>
      </c>
      <c r="L19" s="43">
        <v>1</v>
      </c>
      <c r="M19" s="172"/>
      <c r="N19" s="147"/>
      <c r="O19" s="177"/>
      <c r="P19" s="240"/>
      <c r="Q19" s="153"/>
      <c r="R19" s="182"/>
      <c r="T19" s="11"/>
      <c r="U19" s="179"/>
    </row>
    <row r="20" spans="1:21" ht="15" customHeight="1">
      <c r="A20" s="192"/>
      <c r="B20" s="213"/>
      <c r="C20" s="164"/>
      <c r="D20" s="165"/>
      <c r="E20" s="162"/>
      <c r="F20" s="175" t="s">
        <v>66</v>
      </c>
      <c r="G20" s="184"/>
      <c r="H20" s="42">
        <v>4</v>
      </c>
      <c r="I20" s="42">
        <v>2</v>
      </c>
      <c r="J20" s="31">
        <v>10</v>
      </c>
      <c r="K20" s="42">
        <f t="shared" si="0"/>
        <v>4</v>
      </c>
      <c r="L20" s="43">
        <v>1</v>
      </c>
      <c r="M20" s="172"/>
      <c r="N20" s="147"/>
      <c r="O20" s="177"/>
      <c r="P20" s="240"/>
      <c r="Q20" s="153"/>
      <c r="R20" s="182"/>
      <c r="T20" s="11"/>
      <c r="U20" s="179"/>
    </row>
    <row r="21" spans="1:21">
      <c r="A21" s="192"/>
      <c r="B21" s="238" t="s">
        <v>19</v>
      </c>
      <c r="C21" s="215" t="s">
        <v>27</v>
      </c>
      <c r="D21" s="165">
        <f>SUM(H21:H23)</f>
        <v>8</v>
      </c>
      <c r="E21" s="138">
        <f>SUM(I21:I23)</f>
        <v>4</v>
      </c>
      <c r="F21" s="175" t="s">
        <v>68</v>
      </c>
      <c r="G21" s="184"/>
      <c r="H21" s="39">
        <v>2</v>
      </c>
      <c r="I21" s="39">
        <v>1</v>
      </c>
      <c r="J21" s="31">
        <v>10</v>
      </c>
      <c r="K21" s="42">
        <f t="shared" si="0"/>
        <v>2</v>
      </c>
      <c r="L21" s="43">
        <v>1</v>
      </c>
      <c r="M21" s="172">
        <f>(J21*I21+J22*I22+J23*I23)/SUM(I21:I23)</f>
        <v>10</v>
      </c>
      <c r="N21" s="147">
        <f>IF(M21&gt;=10,SUM(H21:H23),SUM(K21:K23))</f>
        <v>8</v>
      </c>
      <c r="O21" s="177">
        <f>IF(AND(L21=1,L22=1,L23=1),1,IF(OR(L21=2,L22=2,L23=2),2,""))</f>
        <v>1</v>
      </c>
      <c r="P21" s="240"/>
      <c r="Q21" s="153"/>
      <c r="R21" s="182"/>
      <c r="T21" s="21"/>
      <c r="U21" s="179"/>
    </row>
    <row r="22" spans="1:21" ht="24.75" customHeight="1">
      <c r="A22" s="192"/>
      <c r="B22" s="238"/>
      <c r="C22" s="216"/>
      <c r="D22" s="165"/>
      <c r="E22" s="153"/>
      <c r="F22" s="180" t="s">
        <v>29</v>
      </c>
      <c r="G22" s="181"/>
      <c r="H22" s="39">
        <v>2</v>
      </c>
      <c r="I22" s="39">
        <v>1</v>
      </c>
      <c r="J22" s="31">
        <v>10</v>
      </c>
      <c r="K22" s="42">
        <f t="shared" si="0"/>
        <v>2</v>
      </c>
      <c r="L22" s="43">
        <v>1</v>
      </c>
      <c r="M22" s="172"/>
      <c r="N22" s="147"/>
      <c r="O22" s="177"/>
      <c r="P22" s="240"/>
      <c r="Q22" s="153"/>
      <c r="R22" s="182"/>
      <c r="T22" s="21"/>
      <c r="U22" s="22"/>
    </row>
    <row r="23" spans="1:21">
      <c r="A23" s="192"/>
      <c r="B23" s="238"/>
      <c r="C23" s="213"/>
      <c r="D23" s="165"/>
      <c r="E23" s="162"/>
      <c r="F23" s="175" t="s">
        <v>70</v>
      </c>
      <c r="G23" s="184"/>
      <c r="H23" s="39">
        <v>4</v>
      </c>
      <c r="I23" s="39">
        <v>2</v>
      </c>
      <c r="J23" s="31">
        <v>10</v>
      </c>
      <c r="K23" s="42">
        <f t="shared" si="0"/>
        <v>4</v>
      </c>
      <c r="L23" s="43">
        <v>1</v>
      </c>
      <c r="M23" s="172"/>
      <c r="N23" s="147"/>
      <c r="O23" s="177"/>
      <c r="P23" s="240"/>
      <c r="Q23" s="153"/>
      <c r="R23" s="182"/>
      <c r="T23" s="21"/>
      <c r="U23" s="22"/>
    </row>
    <row r="24" spans="1:21" s="27" customFormat="1" ht="15" thickBot="1">
      <c r="A24" s="193"/>
      <c r="B24" s="62" t="s">
        <v>20</v>
      </c>
      <c r="C24" s="57" t="s">
        <v>8</v>
      </c>
      <c r="D24" s="52">
        <f>H24</f>
        <v>3</v>
      </c>
      <c r="E24" s="52">
        <f>I24</f>
        <v>1</v>
      </c>
      <c r="F24" s="242" t="s">
        <v>71</v>
      </c>
      <c r="G24" s="243"/>
      <c r="H24" s="52">
        <v>3</v>
      </c>
      <c r="I24" s="52">
        <v>1</v>
      </c>
      <c r="J24" s="63">
        <v>10</v>
      </c>
      <c r="K24" s="51">
        <f t="shared" si="0"/>
        <v>3</v>
      </c>
      <c r="L24" s="64">
        <v>1</v>
      </c>
      <c r="M24" s="58">
        <f>J24*I24</f>
        <v>10</v>
      </c>
      <c r="N24" s="52">
        <f>IF(M24&gt;=10,SUM(H24),"")</f>
        <v>3</v>
      </c>
      <c r="O24" s="61">
        <f>IF(L24="","",L24)</f>
        <v>1</v>
      </c>
      <c r="P24" s="241"/>
      <c r="Q24" s="218"/>
      <c r="R24" s="233"/>
      <c r="T24" s="28"/>
      <c r="U24" s="29"/>
    </row>
    <row r="25" spans="1:21">
      <c r="A25" s="159" t="s">
        <v>84</v>
      </c>
      <c r="B25" s="212" t="s">
        <v>18</v>
      </c>
      <c r="C25" s="212" t="s">
        <v>12</v>
      </c>
      <c r="D25" s="214">
        <f>SUM(H25:H26)</f>
        <v>8</v>
      </c>
      <c r="E25" s="214">
        <f>SUM(I25:I26)</f>
        <v>4</v>
      </c>
      <c r="F25" s="236" t="s">
        <v>73</v>
      </c>
      <c r="G25" s="237"/>
      <c r="H25" s="23">
        <v>4</v>
      </c>
      <c r="I25" s="23">
        <v>2</v>
      </c>
      <c r="J25" s="32">
        <v>10</v>
      </c>
      <c r="K25" s="23">
        <f>IF(J25&gt;=10,H25,"")</f>
        <v>4</v>
      </c>
      <c r="L25" s="34">
        <v>1</v>
      </c>
      <c r="M25" s="225">
        <f>(J25*I25+J26*I26)/SUM(I25:I26)</f>
        <v>10</v>
      </c>
      <c r="N25" s="214">
        <f>IF(M25&gt;=10,SUM(H25:H26),SUM(K25:K26))</f>
        <v>8</v>
      </c>
      <c r="O25" s="224">
        <f>IF(AND(L25=1,L26=1),1,IF(OR(L25=2,L26=2),2,""))</f>
        <v>1</v>
      </c>
      <c r="P25" s="228">
        <f>(J25*I25+J26*I26+J27*I27+J28*I28+J29*I29+J30*I30+J31*I31+J32*I32)/SUM(I25:I32)</f>
        <v>10</v>
      </c>
      <c r="Q25" s="214">
        <f>IF(P25&gt;=10,30,SUM(N25:N32))</f>
        <v>30</v>
      </c>
      <c r="R25" s="232">
        <f>IF(AND(O25=1,O27=1,O30=1),1,IF(OR(O25=2,O27=2,O30=2),2,""))</f>
        <v>1</v>
      </c>
    </row>
    <row r="26" spans="1:21">
      <c r="A26" s="160"/>
      <c r="B26" s="213"/>
      <c r="C26" s="213"/>
      <c r="D26" s="162"/>
      <c r="E26" s="162"/>
      <c r="F26" s="175" t="s">
        <v>74</v>
      </c>
      <c r="G26" s="184"/>
      <c r="H26" s="40">
        <v>4</v>
      </c>
      <c r="I26" s="40">
        <v>2</v>
      </c>
      <c r="J26" s="31">
        <v>10</v>
      </c>
      <c r="K26" s="42">
        <f t="shared" ref="K26:K32" si="1">IF(J26&gt;=10,H26,"")</f>
        <v>4</v>
      </c>
      <c r="L26" s="46">
        <v>1</v>
      </c>
      <c r="M26" s="171"/>
      <c r="N26" s="162"/>
      <c r="O26" s="158"/>
      <c r="P26" s="229"/>
      <c r="Q26" s="153"/>
      <c r="R26" s="182"/>
    </row>
    <row r="27" spans="1:21">
      <c r="A27" s="160"/>
      <c r="B27" s="215" t="s">
        <v>18</v>
      </c>
      <c r="C27" s="168" t="s">
        <v>12</v>
      </c>
      <c r="D27" s="165">
        <f>SUM(H27:H29)</f>
        <v>12</v>
      </c>
      <c r="E27" s="138">
        <f>SUM(I27:I29)</f>
        <v>6</v>
      </c>
      <c r="F27" s="175" t="s">
        <v>75</v>
      </c>
      <c r="G27" s="184"/>
      <c r="H27" s="42">
        <v>4</v>
      </c>
      <c r="I27" s="42">
        <v>2</v>
      </c>
      <c r="J27" s="31">
        <v>10</v>
      </c>
      <c r="K27" s="42">
        <f t="shared" si="1"/>
        <v>4</v>
      </c>
      <c r="L27" s="43">
        <v>1</v>
      </c>
      <c r="M27" s="172">
        <f>(J27*I27+J28*I28+J29*I29)/SUM(I27:I29)</f>
        <v>10</v>
      </c>
      <c r="N27" s="147">
        <f>IF(M27&gt;=10,SUM(H27:H29),SUM(K27:K29))</f>
        <v>12</v>
      </c>
      <c r="O27" s="177">
        <f>IF(AND(L27=1,L28=1,L29=1),1,IF(OR(L27=2,L28=2,L29=2),2,""))</f>
        <v>1</v>
      </c>
      <c r="P27" s="230"/>
      <c r="Q27" s="153"/>
      <c r="R27" s="182"/>
    </row>
    <row r="28" spans="1:21">
      <c r="A28" s="160"/>
      <c r="B28" s="216"/>
      <c r="C28" s="163"/>
      <c r="D28" s="165"/>
      <c r="E28" s="153"/>
      <c r="F28" s="175" t="s">
        <v>76</v>
      </c>
      <c r="G28" s="184"/>
      <c r="H28" s="42">
        <v>4</v>
      </c>
      <c r="I28" s="42">
        <v>2</v>
      </c>
      <c r="J28" s="31">
        <v>10</v>
      </c>
      <c r="K28" s="42">
        <f t="shared" si="1"/>
        <v>4</v>
      </c>
      <c r="L28" s="43">
        <v>1</v>
      </c>
      <c r="M28" s="172"/>
      <c r="N28" s="147"/>
      <c r="O28" s="177"/>
      <c r="P28" s="230"/>
      <c r="Q28" s="153"/>
      <c r="R28" s="182"/>
    </row>
    <row r="29" spans="1:21" ht="14.25" customHeight="1">
      <c r="A29" s="160"/>
      <c r="B29" s="213"/>
      <c r="C29" s="164"/>
      <c r="D29" s="165"/>
      <c r="E29" s="162"/>
      <c r="F29" s="175" t="s">
        <v>77</v>
      </c>
      <c r="G29" s="184"/>
      <c r="H29" s="42">
        <v>4</v>
      </c>
      <c r="I29" s="42">
        <v>2</v>
      </c>
      <c r="J29" s="31">
        <v>10</v>
      </c>
      <c r="K29" s="42">
        <f t="shared" si="1"/>
        <v>4</v>
      </c>
      <c r="L29" s="43">
        <v>1</v>
      </c>
      <c r="M29" s="172"/>
      <c r="N29" s="147"/>
      <c r="O29" s="177"/>
      <c r="P29" s="230"/>
      <c r="Q29" s="153"/>
      <c r="R29" s="182"/>
    </row>
    <row r="30" spans="1:21" ht="14.25" customHeight="1">
      <c r="A30" s="160"/>
      <c r="B30" s="215" t="s">
        <v>21</v>
      </c>
      <c r="C30" s="215" t="s">
        <v>27</v>
      </c>
      <c r="D30" s="138">
        <f>SUM(H30:H32)</f>
        <v>10</v>
      </c>
      <c r="E30" s="138">
        <f>SUM(I30:I32)</f>
        <v>7</v>
      </c>
      <c r="F30" s="175" t="s">
        <v>78</v>
      </c>
      <c r="G30" s="184"/>
      <c r="H30" s="41">
        <v>3</v>
      </c>
      <c r="I30" s="40">
        <v>2</v>
      </c>
      <c r="J30" s="31">
        <v>10</v>
      </c>
      <c r="K30" s="42">
        <f t="shared" si="1"/>
        <v>3</v>
      </c>
      <c r="L30" s="46">
        <v>1</v>
      </c>
      <c r="M30" s="172">
        <f>(J30*I30+J31*I31+J32*I32)/SUM(I30:I32)</f>
        <v>10</v>
      </c>
      <c r="N30" s="165">
        <f>IF(M30&gt;=10,SUM(H30:H32),SUM(K30:K32))</f>
        <v>10</v>
      </c>
      <c r="O30" s="195">
        <f>IF(AND(L30=1,L31=1,L32=1),1,IF(OR(L30=2,L31=2,L32=2),2,""))</f>
        <v>1</v>
      </c>
      <c r="P30" s="229"/>
      <c r="Q30" s="153"/>
      <c r="R30" s="182"/>
    </row>
    <row r="31" spans="1:21">
      <c r="A31" s="160"/>
      <c r="B31" s="216"/>
      <c r="C31" s="216"/>
      <c r="D31" s="153"/>
      <c r="E31" s="153"/>
      <c r="F31" s="175" t="s">
        <v>79</v>
      </c>
      <c r="G31" s="184"/>
      <c r="H31" s="42">
        <v>3</v>
      </c>
      <c r="I31" s="42">
        <v>3</v>
      </c>
      <c r="J31" s="31">
        <v>10</v>
      </c>
      <c r="K31" s="42">
        <f t="shared" si="1"/>
        <v>3</v>
      </c>
      <c r="L31" s="43">
        <v>1</v>
      </c>
      <c r="M31" s="172"/>
      <c r="N31" s="165"/>
      <c r="O31" s="195"/>
      <c r="P31" s="229"/>
      <c r="Q31" s="153"/>
      <c r="R31" s="182"/>
    </row>
    <row r="32" spans="1:21" ht="15" thickBot="1">
      <c r="A32" s="161"/>
      <c r="B32" s="217"/>
      <c r="C32" s="217"/>
      <c r="D32" s="218"/>
      <c r="E32" s="218"/>
      <c r="F32" s="221" t="s">
        <v>82</v>
      </c>
      <c r="G32" s="222"/>
      <c r="H32" s="52">
        <v>4</v>
      </c>
      <c r="I32" s="52">
        <v>2</v>
      </c>
      <c r="J32" s="33">
        <v>10</v>
      </c>
      <c r="K32" s="52">
        <f t="shared" si="1"/>
        <v>4</v>
      </c>
      <c r="L32" s="53">
        <v>1</v>
      </c>
      <c r="M32" s="223"/>
      <c r="N32" s="234"/>
      <c r="O32" s="235"/>
      <c r="P32" s="231"/>
      <c r="Q32" s="218"/>
      <c r="R32" s="233"/>
    </row>
    <row r="33" spans="1:18" ht="15" customHeight="1">
      <c r="A33" s="129" t="str">
        <f>"Moyenne annuelle "&amp;R12&amp;" : "&amp;(ROUND((P16*SUM(E16:E24)+P25*SUM(E25:E32))/SUM(E16:E32),2))</f>
        <v>Moyenne annuelle L3 : 10</v>
      </c>
      <c r="B33" s="129"/>
      <c r="C33" s="129"/>
      <c r="D33" s="129"/>
      <c r="F33" s="65"/>
      <c r="G33" s="227" t="str">
        <f>"Total des crédits cumulés pour l'année (S1+S2) : "&amp;SUM(Q16:Q32)</f>
        <v>Total des crédits cumulés pour l'année (S1+S2) : 60</v>
      </c>
      <c r="H33" s="227"/>
      <c r="I33" s="227"/>
      <c r="J33" s="227"/>
      <c r="K33" s="1"/>
      <c r="L33" s="1"/>
      <c r="M33" s="226" t="str">
        <f>" Total des crédits dans le cursus : "&amp;IF(R12="L1",H33,IF(R12="L2",Q16+Q25+60,Q16+Q25+120))</f>
        <v xml:space="preserve"> Total des crédits dans le cursus : 180</v>
      </c>
      <c r="N33" s="226"/>
      <c r="O33" s="226"/>
      <c r="P33" s="226"/>
      <c r="Q33" s="226"/>
      <c r="R33" s="226"/>
    </row>
    <row r="34" spans="1:18">
      <c r="A34" s="188" t="str">
        <f>"Décision du jury :  Admis(e) / Session "&amp;IF(AND(R16=1,R25=1),1,IF(OR(R16=2,R25=2),2,""))</f>
        <v xml:space="preserve">Décision du jury :  Admis(e) / Session </v>
      </c>
      <c r="B34" s="188"/>
      <c r="C34" s="188"/>
      <c r="D34" s="188"/>
      <c r="E34" s="188"/>
      <c r="F34" s="188"/>
      <c r="G34" s="1"/>
      <c r="H34" s="16"/>
      <c r="I34" s="1"/>
      <c r="J34" s="2"/>
    </row>
    <row r="35" spans="1:18">
      <c r="B35" s="1"/>
      <c r="C35" s="1"/>
      <c r="D35" s="1"/>
      <c r="E35" s="1"/>
      <c r="F35" s="1"/>
      <c r="G35" s="1"/>
      <c r="H35" s="1"/>
      <c r="I35" s="1"/>
      <c r="J35" s="2"/>
      <c r="K35" s="126" t="s">
        <v>46</v>
      </c>
      <c r="L35" s="126"/>
      <c r="M35" s="126"/>
      <c r="N35" s="126"/>
      <c r="O35" s="126"/>
      <c r="P35" s="126"/>
      <c r="Q35" s="126"/>
      <c r="R35" s="126"/>
    </row>
    <row r="36" spans="1:18">
      <c r="A36" s="9"/>
      <c r="B36" s="9"/>
      <c r="C36" s="9"/>
      <c r="D36" s="10"/>
      <c r="E36" s="9"/>
      <c r="F36" s="9"/>
      <c r="G36" s="9"/>
      <c r="H36" s="9"/>
      <c r="I36" s="9"/>
      <c r="J36" s="10"/>
      <c r="K36" s="126" t="s">
        <v>22</v>
      </c>
      <c r="L36" s="126"/>
      <c r="M36" s="126"/>
      <c r="N36" s="126"/>
      <c r="O36" s="126"/>
      <c r="P36" s="126"/>
      <c r="Q36" s="126"/>
      <c r="R36" s="126"/>
    </row>
  </sheetData>
  <sheetProtection selectLockedCells="1"/>
  <mergeCells count="100">
    <mergeCell ref="C1:G1"/>
    <mergeCell ref="H1:R1"/>
    <mergeCell ref="D2:J2"/>
    <mergeCell ref="A6:R6"/>
    <mergeCell ref="A8:C8"/>
    <mergeCell ref="D8:E8"/>
    <mergeCell ref="J13:R13"/>
    <mergeCell ref="B14:B15"/>
    <mergeCell ref="C14:C15"/>
    <mergeCell ref="A9:B9"/>
    <mergeCell ref="E9:F9"/>
    <mergeCell ref="H9:I9"/>
    <mergeCell ref="K9:L9"/>
    <mergeCell ref="N9:O9"/>
    <mergeCell ref="P9:R9"/>
    <mergeCell ref="A10:C10"/>
    <mergeCell ref="A11:E11"/>
    <mergeCell ref="A13:A15"/>
    <mergeCell ref="B13:E13"/>
    <mergeCell ref="F13:I13"/>
    <mergeCell ref="D14:D15"/>
    <mergeCell ref="E14:E15"/>
    <mergeCell ref="F14:G15"/>
    <mergeCell ref="H14:H15"/>
    <mergeCell ref="I14:I15"/>
    <mergeCell ref="M14:O14"/>
    <mergeCell ref="P14:R14"/>
    <mergeCell ref="J14:L14"/>
    <mergeCell ref="P16:P24"/>
    <mergeCell ref="Q16:Q24"/>
    <mergeCell ref="R16:R24"/>
    <mergeCell ref="F21:G21"/>
    <mergeCell ref="F24:G24"/>
    <mergeCell ref="N21:N23"/>
    <mergeCell ref="O21:O23"/>
    <mergeCell ref="U16:U21"/>
    <mergeCell ref="B18:B20"/>
    <mergeCell ref="C18:C20"/>
    <mergeCell ref="D18:D20"/>
    <mergeCell ref="E18:E20"/>
    <mergeCell ref="F18:G18"/>
    <mergeCell ref="M18:M20"/>
    <mergeCell ref="N18:N20"/>
    <mergeCell ref="O18:O20"/>
    <mergeCell ref="F20:G20"/>
    <mergeCell ref="B21:B23"/>
    <mergeCell ref="E16:E17"/>
    <mergeCell ref="D16:D17"/>
    <mergeCell ref="C21:C23"/>
    <mergeCell ref="D21:D23"/>
    <mergeCell ref="E21:E23"/>
    <mergeCell ref="P25:P32"/>
    <mergeCell ref="Q25:Q32"/>
    <mergeCell ref="R25:R32"/>
    <mergeCell ref="B27:B29"/>
    <mergeCell ref="C27:C29"/>
    <mergeCell ref="D27:D29"/>
    <mergeCell ref="E27:E29"/>
    <mergeCell ref="M27:M29"/>
    <mergeCell ref="N27:N29"/>
    <mergeCell ref="M25:M26"/>
    <mergeCell ref="N25:N26"/>
    <mergeCell ref="O25:O26"/>
    <mergeCell ref="N30:N32"/>
    <mergeCell ref="O30:O32"/>
    <mergeCell ref="C30:C32"/>
    <mergeCell ref="F25:G25"/>
    <mergeCell ref="A33:D33"/>
    <mergeCell ref="A34:F34"/>
    <mergeCell ref="K35:R35"/>
    <mergeCell ref="M33:R33"/>
    <mergeCell ref="G33:J33"/>
    <mergeCell ref="K36:R36"/>
    <mergeCell ref="F19:G19"/>
    <mergeCell ref="F17:G17"/>
    <mergeCell ref="F22:G22"/>
    <mergeCell ref="F23:G23"/>
    <mergeCell ref="O27:O29"/>
    <mergeCell ref="F30:G30"/>
    <mergeCell ref="F32:G32"/>
    <mergeCell ref="F31:G31"/>
    <mergeCell ref="M30:M32"/>
    <mergeCell ref="O16:O17"/>
    <mergeCell ref="N16:N17"/>
    <mergeCell ref="M16:M17"/>
    <mergeCell ref="M21:M23"/>
    <mergeCell ref="F29:G29"/>
    <mergeCell ref="F28:G28"/>
    <mergeCell ref="F26:G26"/>
    <mergeCell ref="F27:G27"/>
    <mergeCell ref="A16:A24"/>
    <mergeCell ref="C25:C26"/>
    <mergeCell ref="D25:D26"/>
    <mergeCell ref="E25:E26"/>
    <mergeCell ref="B25:B26"/>
    <mergeCell ref="A25:A32"/>
    <mergeCell ref="B30:B32"/>
    <mergeCell ref="D30:D32"/>
    <mergeCell ref="E30:E32"/>
    <mergeCell ref="F16:G16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Relevé L1</vt:lpstr>
      <vt:lpstr>Relevé L2</vt:lpstr>
      <vt:lpstr>Relevé L3</vt:lpstr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AMINA</cp:lastModifiedBy>
  <cp:lastPrinted>2020-12-16T13:11:17Z</cp:lastPrinted>
  <dcterms:created xsi:type="dcterms:W3CDTF">2017-02-21T15:16:59Z</dcterms:created>
  <dcterms:modified xsi:type="dcterms:W3CDTF">2021-01-07T10:43:00Z</dcterms:modified>
</cp:coreProperties>
</file>