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Relevé  M1" sheetId="12" r:id="rId1"/>
    <sheet name="Relevé M2" sheetId="11" r:id="rId2"/>
  </sheets>
  <calcPr calcId="124519"/>
</workbook>
</file>

<file path=xl/calcChain.xml><?xml version="1.0" encoding="utf-8"?>
<calcChain xmlns="http://schemas.openxmlformats.org/spreadsheetml/2006/main">
  <c r="K29" i="12"/>
  <c r="O28"/>
  <c r="M28"/>
  <c r="N28" s="1"/>
  <c r="K28"/>
  <c r="E28"/>
  <c r="D28"/>
  <c r="K27"/>
  <c r="O26"/>
  <c r="M26"/>
  <c r="N26" s="1"/>
  <c r="K26"/>
  <c r="E26"/>
  <c r="D26"/>
  <c r="P25"/>
  <c r="Q25" s="1"/>
  <c r="O25"/>
  <c r="R25" s="1"/>
  <c r="M25"/>
  <c r="N25" s="1"/>
  <c r="K25"/>
  <c r="E25"/>
  <c r="D25"/>
  <c r="K24"/>
  <c r="K23"/>
  <c r="O22"/>
  <c r="M22"/>
  <c r="N22" s="1"/>
  <c r="K22"/>
  <c r="E22"/>
  <c r="D22"/>
  <c r="K21"/>
  <c r="K20"/>
  <c r="O19"/>
  <c r="M19"/>
  <c r="N19" s="1"/>
  <c r="K19"/>
  <c r="E19"/>
  <c r="D19"/>
  <c r="O18"/>
  <c r="M18"/>
  <c r="N18" s="1"/>
  <c r="K18"/>
  <c r="E18"/>
  <c r="D18"/>
  <c r="K17"/>
  <c r="P16"/>
  <c r="O16"/>
  <c r="R16" s="1"/>
  <c r="M16"/>
  <c r="K16"/>
  <c r="E16"/>
  <c r="D16"/>
  <c r="A10"/>
  <c r="N9"/>
  <c r="K9"/>
  <c r="H9"/>
  <c r="E9"/>
  <c r="C9"/>
  <c r="K21" i="11"/>
  <c r="E9"/>
  <c r="O22"/>
  <c r="O19"/>
  <c r="O18"/>
  <c r="O23"/>
  <c r="O16"/>
  <c r="N16" i="12" l="1"/>
  <c r="A30"/>
  <c r="A31"/>
  <c r="Q16"/>
  <c r="R16" i="11"/>
  <c r="R23"/>
  <c r="A10"/>
  <c r="P23"/>
  <c r="M23"/>
  <c r="K23"/>
  <c r="P16"/>
  <c r="M22"/>
  <c r="N22" s="1"/>
  <c r="M19"/>
  <c r="M18"/>
  <c r="M16"/>
  <c r="K22"/>
  <c r="K20"/>
  <c r="K19"/>
  <c r="K18"/>
  <c r="K17"/>
  <c r="K16"/>
  <c r="N9"/>
  <c r="K9"/>
  <c r="H9"/>
  <c r="C9"/>
  <c r="G30" i="12" l="1"/>
  <c r="M30"/>
  <c r="N19" i="11"/>
  <c r="A24"/>
  <c r="N23"/>
  <c r="N16"/>
  <c r="N18"/>
  <c r="A25"/>
  <c r="Q16" l="1"/>
  <c r="Q23"/>
  <c r="M24" l="1"/>
  <c r="G24"/>
</calcChain>
</file>

<file path=xl/sharedStrings.xml><?xml version="1.0" encoding="utf-8"?>
<sst xmlns="http://schemas.openxmlformats.org/spreadsheetml/2006/main" count="148" uniqueCount="72">
  <si>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</si>
  <si>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</si>
  <si>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</si>
  <si>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</si>
  <si>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</si>
  <si>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</si>
  <si>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</si>
  <si>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</si>
  <si>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</si>
  <si>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</si>
  <si>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</si>
  <si>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</si>
  <si>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</si>
  <si>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</si>
  <si>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</si>
  <si>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</si>
  <si>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</si>
  <si>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</si>
  <si>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2013/2014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</si>
  <si>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</si>
  <si>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</si>
  <si>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</si>
  <si>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</si>
  <si>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</si>
  <si>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</si>
  <si>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 xml:space="preserve">                                                </t>
  </si>
  <si>
    <t>Nom :</t>
  </si>
  <si>
    <t>Date et lieu de naissance :</t>
  </si>
  <si>
    <t>à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</si>
  <si>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</si>
  <si>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</si>
  <si>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</si>
  <si>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</si>
  <si>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</si>
  <si>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</si>
  <si>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</si>
  <si>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10/04/2018</t>
    </r>
  </si>
  <si>
    <t>Année :</t>
  </si>
  <si>
    <t>RELEVE DE NOTES</t>
  </si>
  <si>
    <t>Unités d'enseignement (U.E)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</si>
  <si>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</si>
  <si>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</si>
  <si>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</si>
  <si>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</si>
  <si>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</si>
  <si>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r>
      <t xml:space="preserve">Diplôme préparé : </t>
    </r>
    <r>
      <rPr>
        <b/>
        <sz val="10"/>
        <color theme="1"/>
        <rFont val="Cambria"/>
        <family val="1"/>
        <scheme val="major"/>
      </rPr>
      <t>Master académique</t>
    </r>
  </si>
  <si>
    <t>M1</t>
  </si>
  <si>
    <t>Communication</t>
  </si>
  <si>
    <t>Législation</t>
  </si>
  <si>
    <t>M2</t>
  </si>
  <si>
    <t xml:space="preserve">Mémoire </t>
  </si>
  <si>
    <r>
      <t xml:space="preserve">Spécialité : </t>
    </r>
    <r>
      <rPr>
        <b/>
        <sz val="10"/>
        <color theme="1"/>
        <rFont val="Cambria"/>
        <family val="1"/>
        <scheme val="major"/>
      </rPr>
      <t>Qualité des produits et sécurité alimentaire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</si>
  <si>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>Sciences Alimentaires</t>
    </r>
  </si>
  <si>
    <t>Maladies métaboliques</t>
  </si>
  <si>
    <t>Nutrition</t>
  </si>
  <si>
    <t>Toxicologie alimentaire appliquée</t>
  </si>
  <si>
    <t>Microbiologie Alimentaire</t>
  </si>
  <si>
    <t>Analyse physico-chimique des aliments</t>
  </si>
  <si>
    <t>Evaluation et gestion des risques en industries agroalimentaires</t>
  </si>
  <si>
    <t>Assurance qualité et traçabilité</t>
  </si>
  <si>
    <t>Biochimie alimentaire</t>
  </si>
  <si>
    <t>Digestion des composants alimentaires</t>
  </si>
  <si>
    <t>Analyse microbiologiques</t>
  </si>
  <si>
    <t>Gestion et organisation d'un Laboratoire</t>
  </si>
  <si>
    <t>Valorisation de déchets</t>
  </si>
  <si>
    <t>Alimentation et risques toxicologiques</t>
  </si>
  <si>
    <t>Conservation des aliments</t>
  </si>
  <si>
    <t>Technologies alimentaires</t>
  </si>
  <si>
    <t>Manipulation génétique</t>
  </si>
  <si>
    <t>Traitement et analyse biostatistique</t>
  </si>
  <si>
    <t>Traitement des eaux</t>
  </si>
  <si>
    <t>Entreprenariat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</si>
</sst>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textRotation="9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A4" workbookViewId="0">
      <selection activeCell="J16" sqref="J16"/>
    </sheetView>
  </sheetViews>
  <sheetFormatPr baseColWidth="10" defaultColWidth="11" defaultRowHeight="14.25"/>
  <cols>
    <col min="1" max="1" width="3.140625" style="7" customWidth="1"/>
    <col min="2" max="2" width="4.85546875" style="7" customWidth="1"/>
    <col min="3" max="3" width="15.5703125" style="7" customWidth="1"/>
    <col min="4" max="4" width="10.7109375" style="7" bestFit="1" customWidth="1"/>
    <col min="5" max="5" width="4.42578125" style="7" customWidth="1"/>
    <col min="6" max="6" width="11" style="7"/>
    <col min="7" max="7" width="29.42578125" style="7" customWidth="1"/>
    <col min="8" max="8" width="7" style="7" customWidth="1"/>
    <col min="9" max="9" width="4" style="7" customWidth="1"/>
    <col min="10" max="10" width="5.85546875" style="7" customWidth="1"/>
    <col min="11" max="11" width="5.42578125" style="7" bestFit="1" customWidth="1"/>
    <col min="12" max="12" width="8" style="7" bestFit="1" customWidth="1"/>
    <col min="13" max="13" width="8" style="7" customWidth="1"/>
    <col min="14" max="14" width="5.5703125" style="7" customWidth="1"/>
    <col min="15" max="15" width="6.42578125" style="7" bestFit="1" customWidth="1"/>
    <col min="16" max="16" width="5.42578125" style="7" bestFit="1" customWidth="1"/>
    <col min="17" max="17" width="7.42578125" style="7" bestFit="1" customWidth="1"/>
    <col min="18" max="18" width="6.42578125" style="7" bestFit="1" customWidth="1"/>
    <col min="19" max="16384" width="11" style="7"/>
  </cols>
  <sheetData>
    <row r="1" spans="1:21" s="5" customFormat="1" ht="15" customHeight="1">
      <c r="A1" s="11"/>
      <c r="B1" s="11"/>
      <c r="C1" s="94" t="s">
        <v>22</v>
      </c>
      <c r="D1" s="94"/>
      <c r="E1" s="94"/>
      <c r="F1" s="94"/>
      <c r="G1" s="94"/>
      <c r="H1" s="94" t="s">
        <v>24</v>
      </c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1" s="5" customFormat="1" ht="12.75">
      <c r="A2" s="1"/>
      <c r="B2" s="1"/>
      <c r="C2" s="1"/>
      <c r="D2" s="95"/>
      <c r="E2" s="95"/>
      <c r="F2" s="95"/>
      <c r="G2" s="95"/>
      <c r="H2" s="96"/>
      <c r="I2" s="96"/>
      <c r="J2" s="96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3" t="s">
        <v>44</v>
      </c>
      <c r="E3" s="53"/>
      <c r="F3" s="53"/>
      <c r="G3" s="53"/>
      <c r="H3" s="53"/>
      <c r="I3" s="53"/>
      <c r="J3" s="53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3" t="s">
        <v>42</v>
      </c>
      <c r="E4" s="53"/>
      <c r="F4" s="53"/>
      <c r="G4" s="53"/>
      <c r="H4" s="53"/>
      <c r="I4" s="53"/>
      <c r="J4" s="53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3" t="s">
        <v>43</v>
      </c>
      <c r="E5" s="53"/>
      <c r="F5" s="53"/>
      <c r="G5" s="3"/>
      <c r="H5" s="53"/>
      <c r="I5" s="53"/>
      <c r="J5" s="53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1" s="5" customFormat="1" ht="12.75">
      <c r="A7" s="1"/>
      <c r="B7" s="1"/>
      <c r="C7" s="1"/>
      <c r="D7" s="1"/>
      <c r="E7" s="4" t="s">
        <v>25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98" t="s">
        <v>0</v>
      </c>
      <c r="B8" s="98"/>
      <c r="C8" s="98"/>
      <c r="D8" s="99" t="s">
        <v>18</v>
      </c>
      <c r="E8" s="99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98" t="s">
        <v>26</v>
      </c>
      <c r="B9" s="98"/>
      <c r="C9" s="54" t="e">
        <f>IF(#REF!="","",#REF!)</f>
        <v>#REF!</v>
      </c>
      <c r="D9" s="51" t="s">
        <v>1</v>
      </c>
      <c r="E9" s="99" t="e">
        <f>#REF!</f>
        <v>#REF!</v>
      </c>
      <c r="F9" s="99"/>
      <c r="G9" s="1" t="s">
        <v>27</v>
      </c>
      <c r="H9" s="99" t="e">
        <f>#REF!</f>
        <v>#REF!</v>
      </c>
      <c r="I9" s="99"/>
      <c r="J9" s="6" t="s">
        <v>28</v>
      </c>
      <c r="K9" s="99" t="e">
        <f>#REF!</f>
        <v>#REF!</v>
      </c>
      <c r="L9" s="99"/>
      <c r="M9" s="1" t="s">
        <v>35</v>
      </c>
      <c r="N9" s="99" t="e">
        <f>#REF!</f>
        <v>#REF!</v>
      </c>
      <c r="O9" s="99"/>
      <c r="P9" s="93" t="s">
        <v>34</v>
      </c>
      <c r="Q9" s="93"/>
      <c r="R9" s="93"/>
    </row>
    <row r="10" spans="1:21" s="5" customFormat="1" ht="15" customHeight="1">
      <c r="A10" s="98" t="e">
        <f>#REF!</f>
        <v>#REF!</v>
      </c>
      <c r="B10" s="98"/>
      <c r="C10" s="98"/>
      <c r="D10" s="1"/>
      <c r="F10" s="1"/>
      <c r="G10" s="1" t="s">
        <v>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98" t="s">
        <v>45</v>
      </c>
      <c r="B11" s="98"/>
      <c r="C11" s="98"/>
      <c r="D11" s="98"/>
      <c r="E11" s="98"/>
      <c r="F11" s="1"/>
      <c r="G11" s="1" t="s">
        <v>51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2" t="s">
        <v>37</v>
      </c>
      <c r="R12" s="12" t="s">
        <v>46</v>
      </c>
    </row>
    <row r="13" spans="1:21" ht="17.25" customHeight="1">
      <c r="A13" s="103" t="s">
        <v>7</v>
      </c>
      <c r="B13" s="105" t="s">
        <v>39</v>
      </c>
      <c r="C13" s="106"/>
      <c r="D13" s="106"/>
      <c r="E13" s="107"/>
      <c r="F13" s="105" t="s">
        <v>31</v>
      </c>
      <c r="G13" s="106"/>
      <c r="H13" s="106"/>
      <c r="I13" s="107"/>
      <c r="J13" s="105" t="s">
        <v>32</v>
      </c>
      <c r="K13" s="106"/>
      <c r="L13" s="106"/>
      <c r="M13" s="106"/>
      <c r="N13" s="106"/>
      <c r="O13" s="106"/>
      <c r="P13" s="106"/>
      <c r="Q13" s="106"/>
      <c r="R13" s="107"/>
    </row>
    <row r="14" spans="1:21">
      <c r="A14" s="104"/>
      <c r="B14" s="108" t="s">
        <v>30</v>
      </c>
      <c r="C14" s="110" t="s">
        <v>29</v>
      </c>
      <c r="D14" s="112" t="s">
        <v>10</v>
      </c>
      <c r="E14" s="108" t="s">
        <v>2</v>
      </c>
      <c r="F14" s="110" t="s">
        <v>3</v>
      </c>
      <c r="G14" s="114"/>
      <c r="H14" s="112" t="s">
        <v>10</v>
      </c>
      <c r="I14" s="108" t="s">
        <v>2</v>
      </c>
      <c r="J14" s="100" t="s">
        <v>20</v>
      </c>
      <c r="K14" s="101"/>
      <c r="L14" s="102"/>
      <c r="M14" s="100" t="s">
        <v>6</v>
      </c>
      <c r="N14" s="101"/>
      <c r="O14" s="102"/>
      <c r="P14" s="100" t="s">
        <v>7</v>
      </c>
      <c r="Q14" s="101"/>
      <c r="R14" s="102"/>
    </row>
    <row r="15" spans="1:21" ht="17.25" customHeight="1" thickBot="1">
      <c r="A15" s="104"/>
      <c r="B15" s="109"/>
      <c r="C15" s="111"/>
      <c r="D15" s="113"/>
      <c r="E15" s="109"/>
      <c r="F15" s="111"/>
      <c r="G15" s="115"/>
      <c r="H15" s="113"/>
      <c r="I15" s="109"/>
      <c r="J15" s="18" t="s">
        <v>4</v>
      </c>
      <c r="K15" s="55" t="s">
        <v>11</v>
      </c>
      <c r="L15" s="55" t="s">
        <v>9</v>
      </c>
      <c r="M15" s="55" t="s">
        <v>4</v>
      </c>
      <c r="N15" s="55" t="s">
        <v>11</v>
      </c>
      <c r="O15" s="55" t="s">
        <v>5</v>
      </c>
      <c r="P15" s="18" t="s">
        <v>4</v>
      </c>
      <c r="Q15" s="55" t="s">
        <v>11</v>
      </c>
      <c r="R15" s="55" t="s">
        <v>5</v>
      </c>
      <c r="T15" s="10"/>
      <c r="U15" s="10"/>
    </row>
    <row r="16" spans="1:21" ht="14.25" customHeight="1">
      <c r="A16" s="116" t="s">
        <v>33</v>
      </c>
      <c r="B16" s="82" t="s">
        <v>14</v>
      </c>
      <c r="C16" s="65" t="s">
        <v>12</v>
      </c>
      <c r="D16" s="119">
        <f>SUM(H16:H17)</f>
        <v>12</v>
      </c>
      <c r="E16" s="119">
        <f>SUM(I16:I17)</f>
        <v>6</v>
      </c>
      <c r="F16" s="121" t="s">
        <v>54</v>
      </c>
      <c r="G16" s="122"/>
      <c r="H16" s="66">
        <v>6</v>
      </c>
      <c r="I16" s="66">
        <v>3</v>
      </c>
      <c r="J16" s="27"/>
      <c r="K16" s="63" t="str">
        <f>IF(J16&gt;=10,H16,"")</f>
        <v/>
      </c>
      <c r="L16" s="43"/>
      <c r="M16" s="123">
        <f>(J16*I16+J17*I17)/SUM(I16:I17)</f>
        <v>0</v>
      </c>
      <c r="N16" s="119">
        <f>IF(M16&gt;=10,SUM(H16:H17),SUM(K16:K17))</f>
        <v>0</v>
      </c>
      <c r="O16" s="137" t="str">
        <f>IF(AND(L16=1,L17=1),1,IF(OR(L16=2,L17=2),2,""))</f>
        <v/>
      </c>
      <c r="P16" s="139" t="e">
        <f>(J16*I16+J17*I17+J18*I18+#REF!*#REF!+#REF!*#REF!+J19*I19+#REF!*#REF!+J20*I20+J22*I22)/SUM(I16:I22)</f>
        <v>#REF!</v>
      </c>
      <c r="Q16" s="119" t="e">
        <f>IF(P16&gt;=10,30,SUM((N16:N22)))</f>
        <v>#REF!</v>
      </c>
      <c r="R16" s="144" t="e">
        <f>IF(AND(O16=1,O18=1,O19=1,O22=1),1,IF(OR(O16=2,O18=2,O19=2,O22=2),2,""))</f>
        <v>#REF!</v>
      </c>
      <c r="T16" s="10"/>
      <c r="U16" s="129"/>
    </row>
    <row r="17" spans="1:21">
      <c r="A17" s="117"/>
      <c r="B17" s="81"/>
      <c r="C17" s="79"/>
      <c r="D17" s="120"/>
      <c r="E17" s="120"/>
      <c r="F17" s="130" t="s">
        <v>55</v>
      </c>
      <c r="G17" s="131"/>
      <c r="H17" s="64">
        <v>6</v>
      </c>
      <c r="I17" s="64">
        <v>3</v>
      </c>
      <c r="J17" s="28"/>
      <c r="K17" s="67" t="str">
        <f t="shared" ref="K17:K24" si="0">IF(J17&gt;=10,H17,"")</f>
        <v/>
      </c>
      <c r="L17" s="34"/>
      <c r="M17" s="124"/>
      <c r="N17" s="120"/>
      <c r="O17" s="138"/>
      <c r="P17" s="140"/>
      <c r="Q17" s="109"/>
      <c r="R17" s="145"/>
      <c r="T17" s="10"/>
      <c r="U17" s="129"/>
    </row>
    <row r="18" spans="1:21" ht="15" customHeight="1">
      <c r="A18" s="117"/>
      <c r="B18" s="80" t="s">
        <v>14</v>
      </c>
      <c r="C18" s="69" t="s">
        <v>12</v>
      </c>
      <c r="D18" s="67">
        <f>SUM(H18:H18)</f>
        <v>6</v>
      </c>
      <c r="E18" s="55">
        <f>SUM(I18:I18)</f>
        <v>3</v>
      </c>
      <c r="F18" s="132" t="s">
        <v>56</v>
      </c>
      <c r="G18" s="133"/>
      <c r="H18" s="67">
        <v>6</v>
      </c>
      <c r="I18" s="67">
        <v>3</v>
      </c>
      <c r="J18" s="28"/>
      <c r="K18" s="67" t="str">
        <f t="shared" si="0"/>
        <v/>
      </c>
      <c r="L18" s="34"/>
      <c r="M18" s="62" t="e">
        <f>(J18*I18+#REF!*#REF!+#REF!*#REF!)/SUM(I18:I18)</f>
        <v>#REF!</v>
      </c>
      <c r="N18" s="58" t="e">
        <f>IF(M18&gt;=10,SUM(H18:H18),SUM(K18:K18))</f>
        <v>#REF!</v>
      </c>
      <c r="O18" s="72" t="e">
        <f>IF(AND(L18=1,#REF!=1,#REF!=1),1,IF(OR(L18=2,#REF!=2,#REF!=2),2,""))</f>
        <v>#REF!</v>
      </c>
      <c r="P18" s="141"/>
      <c r="Q18" s="109"/>
      <c r="R18" s="145"/>
      <c r="T18" s="10"/>
      <c r="U18" s="129"/>
    </row>
    <row r="19" spans="1:21">
      <c r="A19" s="117"/>
      <c r="B19" s="125" t="s">
        <v>15</v>
      </c>
      <c r="C19" s="126" t="s">
        <v>23</v>
      </c>
      <c r="D19" s="128">
        <f>SUM(H19:H20)</f>
        <v>9</v>
      </c>
      <c r="E19" s="108">
        <f>SUM(I19:I20)</f>
        <v>5</v>
      </c>
      <c r="F19" s="132" t="s">
        <v>57</v>
      </c>
      <c r="G19" s="133"/>
      <c r="H19" s="55">
        <v>4</v>
      </c>
      <c r="I19" s="55">
        <v>2</v>
      </c>
      <c r="J19" s="28"/>
      <c r="K19" s="67" t="str">
        <f t="shared" si="0"/>
        <v/>
      </c>
      <c r="L19" s="34"/>
      <c r="M19" s="134" t="e">
        <f>(J19*I19+#REF!*#REF!+J20*I20)/SUM(I19:I20)</f>
        <v>#REF!</v>
      </c>
      <c r="N19" s="100" t="e">
        <f>IF(M19&gt;=10,SUM(H19:H20),SUM(K19:K20))</f>
        <v>#REF!</v>
      </c>
      <c r="O19" s="147" t="e">
        <f>IF(AND(L19=1,#REF!=1,L20=1),1,IF(OR(L19=2,#REF!=2,L20=2),2,""))</f>
        <v>#REF!</v>
      </c>
      <c r="P19" s="141"/>
      <c r="Q19" s="109"/>
      <c r="R19" s="145"/>
      <c r="T19" s="73"/>
      <c r="U19" s="129"/>
    </row>
    <row r="20" spans="1:21">
      <c r="A20" s="117"/>
      <c r="B20" s="125"/>
      <c r="C20" s="127"/>
      <c r="D20" s="128"/>
      <c r="E20" s="120"/>
      <c r="F20" s="132" t="s">
        <v>58</v>
      </c>
      <c r="G20" s="133"/>
      <c r="H20" s="55">
        <v>5</v>
      </c>
      <c r="I20" s="55">
        <v>3</v>
      </c>
      <c r="J20" s="28"/>
      <c r="K20" s="67" t="str">
        <f t="shared" si="0"/>
        <v/>
      </c>
      <c r="L20" s="34"/>
      <c r="M20" s="134"/>
      <c r="N20" s="100"/>
      <c r="O20" s="147"/>
      <c r="P20" s="141"/>
      <c r="Q20" s="109"/>
      <c r="R20" s="145"/>
      <c r="T20" s="73"/>
      <c r="U20" s="74"/>
    </row>
    <row r="21" spans="1:21" ht="15" thickBot="1">
      <c r="A21" s="117"/>
      <c r="B21" s="86" t="s">
        <v>15</v>
      </c>
      <c r="C21" s="79" t="s">
        <v>13</v>
      </c>
      <c r="D21" s="55"/>
      <c r="E21" s="70"/>
      <c r="F21" s="148" t="s">
        <v>53</v>
      </c>
      <c r="G21" s="149"/>
      <c r="H21" s="55">
        <v>2</v>
      </c>
      <c r="I21" s="55">
        <v>2</v>
      </c>
      <c r="J21" s="28"/>
      <c r="K21" s="67" t="str">
        <f t="shared" si="0"/>
        <v/>
      </c>
      <c r="L21" s="34"/>
      <c r="M21" s="90"/>
      <c r="N21" s="57"/>
      <c r="O21" s="72"/>
      <c r="P21" s="141"/>
      <c r="Q21" s="109"/>
      <c r="R21" s="145"/>
      <c r="T21" s="73"/>
      <c r="U21" s="74"/>
    </row>
    <row r="22" spans="1:21" s="24" customFormat="1" ht="15.75" thickTop="1" thickBot="1">
      <c r="A22" s="118"/>
      <c r="B22" s="47" t="s">
        <v>16</v>
      </c>
      <c r="C22" s="59" t="s">
        <v>8</v>
      </c>
      <c r="D22" s="84">
        <f>H22</f>
        <v>1</v>
      </c>
      <c r="E22" s="84">
        <f>I22</f>
        <v>1</v>
      </c>
      <c r="F22" s="150" t="s">
        <v>47</v>
      </c>
      <c r="G22" s="151"/>
      <c r="H22" s="84">
        <v>1</v>
      </c>
      <c r="I22" s="84">
        <v>1</v>
      </c>
      <c r="J22" s="48"/>
      <c r="K22" s="56" t="str">
        <f t="shared" si="0"/>
        <v/>
      </c>
      <c r="L22" s="49"/>
      <c r="M22" s="83">
        <f>J22*I22</f>
        <v>0</v>
      </c>
      <c r="N22" s="84" t="str">
        <f>IF(M22&gt;=10,SUM(H22),"")</f>
        <v/>
      </c>
      <c r="O22" s="85" t="str">
        <f>IF(L22="","",L22)</f>
        <v/>
      </c>
      <c r="P22" s="142"/>
      <c r="Q22" s="143"/>
      <c r="R22" s="146"/>
      <c r="T22" s="25"/>
      <c r="U22" s="26"/>
    </row>
    <row r="23" spans="1:21" s="24" customFormat="1">
      <c r="A23" s="78"/>
      <c r="B23" s="86" t="s">
        <v>15</v>
      </c>
      <c r="C23" s="79" t="s">
        <v>13</v>
      </c>
      <c r="D23" s="70"/>
      <c r="E23" s="70"/>
      <c r="F23" s="152" t="s">
        <v>64</v>
      </c>
      <c r="G23" s="153"/>
      <c r="H23" s="70">
        <v>2</v>
      </c>
      <c r="I23" s="70">
        <v>2</v>
      </c>
      <c r="J23" s="88"/>
      <c r="K23" s="70" t="str">
        <f t="shared" si="0"/>
        <v/>
      </c>
      <c r="L23" s="89"/>
      <c r="M23" s="77"/>
      <c r="N23" s="70"/>
      <c r="O23" s="71"/>
      <c r="P23" s="61"/>
      <c r="Q23" s="70"/>
      <c r="R23" s="76"/>
      <c r="T23" s="25"/>
      <c r="U23" s="26"/>
    </row>
    <row r="24" spans="1:21" s="24" customFormat="1" ht="15" thickBot="1">
      <c r="A24" s="78"/>
      <c r="B24" s="47" t="s">
        <v>16</v>
      </c>
      <c r="C24" s="59" t="s">
        <v>8</v>
      </c>
      <c r="D24" s="67"/>
      <c r="E24" s="67"/>
      <c r="F24" s="135" t="s">
        <v>48</v>
      </c>
      <c r="G24" s="136"/>
      <c r="H24" s="67">
        <v>1</v>
      </c>
      <c r="I24" s="67">
        <v>1</v>
      </c>
      <c r="J24" s="28"/>
      <c r="K24" s="67" t="str">
        <f t="shared" si="0"/>
        <v/>
      </c>
      <c r="L24" s="34"/>
      <c r="M24" s="62"/>
      <c r="N24" s="67"/>
      <c r="O24" s="72"/>
      <c r="P24" s="61"/>
      <c r="Q24" s="70"/>
      <c r="R24" s="76"/>
      <c r="T24" s="25"/>
      <c r="U24" s="26"/>
    </row>
    <row r="25" spans="1:21">
      <c r="A25" s="168" t="s">
        <v>21</v>
      </c>
      <c r="B25" s="81" t="s">
        <v>14</v>
      </c>
      <c r="C25" s="81" t="s">
        <v>12</v>
      </c>
      <c r="D25" s="70">
        <f>SUM(H25:H25)</f>
        <v>6</v>
      </c>
      <c r="E25" s="70">
        <f>SUM(I25:I25)</f>
        <v>3</v>
      </c>
      <c r="F25" s="171" t="s">
        <v>61</v>
      </c>
      <c r="G25" s="172"/>
      <c r="H25" s="64">
        <v>6</v>
      </c>
      <c r="I25" s="64">
        <v>3</v>
      </c>
      <c r="J25" s="30"/>
      <c r="K25" s="64" t="str">
        <f>IF(J25&gt;=10,H25,"")</f>
        <v/>
      </c>
      <c r="L25" s="36"/>
      <c r="M25" s="77" t="e">
        <f>(J25*I25+#REF!*#REF!)/SUM(I25:I25)</f>
        <v>#REF!</v>
      </c>
      <c r="N25" s="70" t="e">
        <f>IF(M25&gt;=10,SUM(H25:H25),SUM(K25:K25))</f>
        <v>#REF!</v>
      </c>
      <c r="O25" s="45" t="e">
        <f>IF(AND(L25=1,#REF!=1),1,IF(OR(L25=2,#REF!=2),2,""))</f>
        <v>#REF!</v>
      </c>
      <c r="P25" s="173" t="e">
        <f>(J25*I25+#REF!*#REF!+J26*I26+J27*I27+#REF!*#REF!+J28*I28+#REF!*#REF!+J29*I29)/SUM(I25:I29)</f>
        <v>#REF!</v>
      </c>
      <c r="Q25" s="119" t="e">
        <f>IF(P25&gt;=10,30,SUM(N25:N29))</f>
        <v>#REF!</v>
      </c>
      <c r="R25" s="144" t="e">
        <f>IF(AND(O25=1,O26=1,O28=1),1,IF(OR(O25=2,O26=2,O28=2),2,""))</f>
        <v>#REF!</v>
      </c>
    </row>
    <row r="26" spans="1:21">
      <c r="A26" s="169"/>
      <c r="B26" s="126" t="s">
        <v>14</v>
      </c>
      <c r="C26" s="157" t="s">
        <v>12</v>
      </c>
      <c r="D26" s="128">
        <f>SUM(H26:H27)</f>
        <v>12</v>
      </c>
      <c r="E26" s="108">
        <f>SUM(I26:I27)</f>
        <v>6</v>
      </c>
      <c r="F26" s="132" t="s">
        <v>59</v>
      </c>
      <c r="G26" s="133"/>
      <c r="H26" s="67">
        <v>6</v>
      </c>
      <c r="I26" s="67">
        <v>3</v>
      </c>
      <c r="J26" s="28"/>
      <c r="K26" s="67" t="str">
        <f t="shared" ref="K26:K29" si="1">IF(J26&gt;=10,H26,"")</f>
        <v/>
      </c>
      <c r="L26" s="34"/>
      <c r="M26" s="134" t="e">
        <f>(J26*I26+J27*I27+#REF!*#REF!)/SUM(I26:I27)</f>
        <v>#REF!</v>
      </c>
      <c r="N26" s="100" t="e">
        <f>IF(M26&gt;=10,SUM(H26:H27),SUM(K26:K27))</f>
        <v>#REF!</v>
      </c>
      <c r="O26" s="147" t="e">
        <f>IF(AND(L26=1,L27=1,#REF!=1),1,IF(OR(L26=2,L27=2,#REF!=2),2,""))</f>
        <v>#REF!</v>
      </c>
      <c r="P26" s="174"/>
      <c r="Q26" s="109"/>
      <c r="R26" s="145"/>
    </row>
    <row r="27" spans="1:21">
      <c r="A27" s="169"/>
      <c r="B27" s="156"/>
      <c r="C27" s="158"/>
      <c r="D27" s="128"/>
      <c r="E27" s="109"/>
      <c r="F27" s="132" t="s">
        <v>60</v>
      </c>
      <c r="G27" s="133"/>
      <c r="H27" s="67">
        <v>6</v>
      </c>
      <c r="I27" s="67">
        <v>3</v>
      </c>
      <c r="J27" s="28"/>
      <c r="K27" s="67" t="str">
        <f t="shared" si="1"/>
        <v/>
      </c>
      <c r="L27" s="34"/>
      <c r="M27" s="134"/>
      <c r="N27" s="100"/>
      <c r="O27" s="147"/>
      <c r="P27" s="174"/>
      <c r="Q27" s="109"/>
      <c r="R27" s="145"/>
    </row>
    <row r="28" spans="1:21" ht="14.25" customHeight="1">
      <c r="A28" s="169"/>
      <c r="B28" s="126" t="s">
        <v>17</v>
      </c>
      <c r="C28" s="126" t="s">
        <v>23</v>
      </c>
      <c r="D28" s="108">
        <f>SUM(H28:H29)</f>
        <v>9</v>
      </c>
      <c r="E28" s="108">
        <f>SUM(I28:I29)</f>
        <v>5</v>
      </c>
      <c r="F28" s="130" t="s">
        <v>62</v>
      </c>
      <c r="G28" s="131"/>
      <c r="H28" s="68">
        <v>4</v>
      </c>
      <c r="I28" s="64">
        <v>2</v>
      </c>
      <c r="J28" s="28"/>
      <c r="K28" s="67" t="str">
        <f t="shared" si="1"/>
        <v/>
      </c>
      <c r="L28" s="36"/>
      <c r="M28" s="134" t="e">
        <f>(J28*I28+#REF!*#REF!+J29*I29)/SUM(I28:I29)</f>
        <v>#REF!</v>
      </c>
      <c r="N28" s="128" t="e">
        <f>IF(M28&gt;=10,SUM(H28:H29),SUM(K28:K29))</f>
        <v>#REF!</v>
      </c>
      <c r="O28" s="161" t="e">
        <f>IF(AND(L28=1,#REF!=1,L29=1),1,IF(OR(L28=2,#REF!=2,L29=2),2,""))</f>
        <v>#REF!</v>
      </c>
      <c r="P28" s="175"/>
      <c r="Q28" s="109"/>
      <c r="R28" s="145"/>
    </row>
    <row r="29" spans="1:21" ht="15" thickBot="1">
      <c r="A29" s="170"/>
      <c r="B29" s="154"/>
      <c r="C29" s="154"/>
      <c r="D29" s="143"/>
      <c r="E29" s="143"/>
      <c r="F29" s="163" t="s">
        <v>63</v>
      </c>
      <c r="G29" s="164"/>
      <c r="H29" s="84">
        <v>5</v>
      </c>
      <c r="I29" s="84">
        <v>3</v>
      </c>
      <c r="J29" s="29"/>
      <c r="K29" s="84" t="str">
        <f t="shared" si="1"/>
        <v/>
      </c>
      <c r="L29" s="40"/>
      <c r="M29" s="155"/>
      <c r="N29" s="160"/>
      <c r="O29" s="162"/>
      <c r="P29" s="176"/>
      <c r="Q29" s="143"/>
      <c r="R29" s="146"/>
    </row>
    <row r="30" spans="1:21" ht="15" customHeight="1">
      <c r="A30" s="165" t="e">
        <f>"Moyenne annuelle "&amp;R12&amp;" : "&amp;(ROUND((P16*SUM(E16:E22)+P25*SUM(E25:E29))/SUM(E16:E29),2))</f>
        <v>#REF!</v>
      </c>
      <c r="B30" s="165"/>
      <c r="C30" s="165"/>
      <c r="D30" s="165"/>
      <c r="F30" s="50"/>
      <c r="G30" s="166" t="e">
        <f>"Total des crédits cumulés pour l'année (S1+S2) : "&amp;SUM(Q16:Q29)</f>
        <v>#REF!</v>
      </c>
      <c r="H30" s="166"/>
      <c r="I30" s="166"/>
      <c r="J30" s="166"/>
      <c r="K30" s="1"/>
      <c r="L30" s="1"/>
      <c r="M30" s="167" t="e">
        <f>" Total des crédits dans le cursus : "&amp;IF(R12="L1",H30,IF(R12="L2",Q16+Q25+60,Q16+Q25+120))</f>
        <v>#REF!</v>
      </c>
      <c r="N30" s="167"/>
      <c r="O30" s="167"/>
      <c r="P30" s="167"/>
      <c r="Q30" s="167"/>
      <c r="R30" s="167"/>
    </row>
    <row r="31" spans="1:21">
      <c r="A31" s="99" t="e">
        <f>"Décision du jury :  Admis(e) / Session "&amp;IF(AND(R16=1,R25=1),1,IF(OR(R16=2,R25=2),2,""))</f>
        <v>#REF!</v>
      </c>
      <c r="B31" s="99"/>
      <c r="C31" s="99"/>
      <c r="D31" s="99"/>
      <c r="E31" s="99"/>
      <c r="F31" s="99"/>
      <c r="G31" s="1"/>
      <c r="H31" s="52"/>
      <c r="I31" s="1"/>
      <c r="J31" s="2"/>
    </row>
    <row r="32" spans="1:21">
      <c r="B32" s="1"/>
      <c r="C32" s="1"/>
      <c r="D32" s="1"/>
      <c r="E32" s="1"/>
      <c r="F32" s="1"/>
      <c r="G32" s="1"/>
      <c r="H32" s="1"/>
      <c r="I32" s="1"/>
      <c r="J32" s="2"/>
      <c r="K32" s="159" t="s">
        <v>36</v>
      </c>
      <c r="L32" s="159"/>
      <c r="M32" s="159"/>
      <c r="N32" s="159"/>
      <c r="O32" s="159"/>
      <c r="P32" s="159"/>
      <c r="Q32" s="159"/>
      <c r="R32" s="159"/>
    </row>
    <row r="33" spans="1:18">
      <c r="A33" s="8"/>
      <c r="B33" s="8"/>
      <c r="C33" s="8"/>
      <c r="D33" s="9"/>
      <c r="E33" s="8"/>
      <c r="F33" s="8"/>
      <c r="G33" s="8"/>
      <c r="H33" s="8"/>
      <c r="I33" s="8"/>
      <c r="J33" s="9"/>
      <c r="K33" s="159" t="s">
        <v>19</v>
      </c>
      <c r="L33" s="159"/>
      <c r="M33" s="159"/>
      <c r="N33" s="159"/>
      <c r="O33" s="159"/>
      <c r="P33" s="159"/>
      <c r="Q33" s="159"/>
      <c r="R33" s="159"/>
    </row>
  </sheetData>
  <sheetProtection selectLockedCells="1"/>
  <mergeCells count="83">
    <mergeCell ref="A31:F31"/>
    <mergeCell ref="K32:R32"/>
    <mergeCell ref="K33:R33"/>
    <mergeCell ref="N28:N29"/>
    <mergeCell ref="O28:O29"/>
    <mergeCell ref="F29:G29"/>
    <mergeCell ref="A30:D30"/>
    <mergeCell ref="G30:J30"/>
    <mergeCell ref="M30:R30"/>
    <mergeCell ref="A25:A29"/>
    <mergeCell ref="F25:G25"/>
    <mergeCell ref="P25:P29"/>
    <mergeCell ref="Q25:Q29"/>
    <mergeCell ref="R25:R29"/>
    <mergeCell ref="M26:M27"/>
    <mergeCell ref="N26:N27"/>
    <mergeCell ref="O26:O27"/>
    <mergeCell ref="F27:G27"/>
    <mergeCell ref="B28:B29"/>
    <mergeCell ref="C28:C29"/>
    <mergeCell ref="D28:D29"/>
    <mergeCell ref="E28:E29"/>
    <mergeCell ref="F28:G28"/>
    <mergeCell ref="M28:M29"/>
    <mergeCell ref="B26:B27"/>
    <mergeCell ref="C26:C27"/>
    <mergeCell ref="D26:D27"/>
    <mergeCell ref="E26:E27"/>
    <mergeCell ref="F26:G26"/>
    <mergeCell ref="F24:G24"/>
    <mergeCell ref="O16:O17"/>
    <mergeCell ref="P16:P22"/>
    <mergeCell ref="Q16:Q22"/>
    <mergeCell ref="R16:R22"/>
    <mergeCell ref="O19:O20"/>
    <mergeCell ref="F20:G20"/>
    <mergeCell ref="F21:G21"/>
    <mergeCell ref="F22:G22"/>
    <mergeCell ref="F23:G23"/>
    <mergeCell ref="U16:U19"/>
    <mergeCell ref="F17:G17"/>
    <mergeCell ref="F18:G18"/>
    <mergeCell ref="F19:G19"/>
    <mergeCell ref="M19:M20"/>
    <mergeCell ref="N19:N20"/>
    <mergeCell ref="N16:N17"/>
    <mergeCell ref="A16:A22"/>
    <mergeCell ref="D16:D17"/>
    <mergeCell ref="E16:E17"/>
    <mergeCell ref="F16:G16"/>
    <mergeCell ref="M16:M17"/>
    <mergeCell ref="B19:B20"/>
    <mergeCell ref="C19:C20"/>
    <mergeCell ref="D19:D20"/>
    <mergeCell ref="E19:E20"/>
    <mergeCell ref="P14:R14"/>
    <mergeCell ref="A10:C10"/>
    <mergeCell ref="A11:E11"/>
    <mergeCell ref="A13:A15"/>
    <mergeCell ref="B13:E13"/>
    <mergeCell ref="F13:I13"/>
    <mergeCell ref="J13:R13"/>
    <mergeCell ref="B14:B15"/>
    <mergeCell ref="C14:C15"/>
    <mergeCell ref="D14:D15"/>
    <mergeCell ref="E14:E15"/>
    <mergeCell ref="F14:G15"/>
    <mergeCell ref="H14:H15"/>
    <mergeCell ref="I14:I15"/>
    <mergeCell ref="J14:L14"/>
    <mergeCell ref="M14:O14"/>
    <mergeCell ref="P9:R9"/>
    <mergeCell ref="C1:G1"/>
    <mergeCell ref="H1:R1"/>
    <mergeCell ref="D2:J2"/>
    <mergeCell ref="A6:R6"/>
    <mergeCell ref="A8:C8"/>
    <mergeCell ref="D8:E8"/>
    <mergeCell ref="A9:B9"/>
    <mergeCell ref="E9:F9"/>
    <mergeCell ref="H9:I9"/>
    <mergeCell ref="K9:L9"/>
    <mergeCell ref="N9:O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F23" sqref="F23:G23"/>
    </sheetView>
  </sheetViews>
  <sheetFormatPr baseColWidth="10" defaultColWidth="11" defaultRowHeight="14.25"/>
  <cols>
    <col min="1" max="1" width="3.140625" style="7" customWidth="1"/>
    <col min="2" max="2" width="4.85546875" style="7" customWidth="1"/>
    <col min="3" max="3" width="15.5703125" style="7" customWidth="1"/>
    <col min="4" max="4" width="10.7109375" style="7" bestFit="1" customWidth="1"/>
    <col min="5" max="5" width="4.42578125" style="7" customWidth="1"/>
    <col min="6" max="6" width="11" style="7"/>
    <col min="7" max="7" width="29.42578125" style="7" customWidth="1"/>
    <col min="8" max="8" width="7" style="7" customWidth="1"/>
    <col min="9" max="9" width="4" style="7" customWidth="1"/>
    <col min="10" max="10" width="5.85546875" style="7" customWidth="1"/>
    <col min="11" max="11" width="5.42578125" style="7" bestFit="1" customWidth="1"/>
    <col min="12" max="12" width="8" style="7" bestFit="1" customWidth="1"/>
    <col min="13" max="13" width="8" style="7" customWidth="1"/>
    <col min="14" max="14" width="5.5703125" style="7" customWidth="1"/>
    <col min="15" max="15" width="6.42578125" style="7" bestFit="1" customWidth="1"/>
    <col min="16" max="16" width="5.42578125" style="7" bestFit="1" customWidth="1"/>
    <col min="17" max="17" width="7.42578125" style="7" bestFit="1" customWidth="1"/>
    <col min="18" max="18" width="6.42578125" style="7" bestFit="1" customWidth="1"/>
    <col min="19" max="16384" width="11" style="7"/>
  </cols>
  <sheetData>
    <row r="1" spans="1:21" s="5" customFormat="1" ht="15" customHeight="1">
      <c r="A1" s="11"/>
      <c r="B1" s="11"/>
      <c r="C1" s="94" t="s">
        <v>22</v>
      </c>
      <c r="D1" s="94"/>
      <c r="E1" s="94"/>
      <c r="F1" s="94"/>
      <c r="G1" s="94"/>
      <c r="H1" s="94" t="s">
        <v>24</v>
      </c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1" s="5" customFormat="1" ht="12.75">
      <c r="A2" s="1"/>
      <c r="B2" s="1"/>
      <c r="C2" s="1"/>
      <c r="D2" s="95"/>
      <c r="E2" s="95"/>
      <c r="F2" s="95"/>
      <c r="G2" s="95"/>
      <c r="H2" s="96"/>
      <c r="I2" s="96"/>
      <c r="J2" s="96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3" t="s">
        <v>44</v>
      </c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3" t="s">
        <v>42</v>
      </c>
      <c r="E4" s="13"/>
      <c r="F4" s="13"/>
      <c r="G4" s="13"/>
      <c r="H4" s="13"/>
      <c r="I4" s="13"/>
      <c r="J4" s="13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3" t="s">
        <v>43</v>
      </c>
      <c r="E5" s="13"/>
      <c r="F5" s="13"/>
      <c r="G5" s="3"/>
      <c r="H5" s="13"/>
      <c r="I5" s="13"/>
      <c r="J5" s="13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97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1" s="5" customFormat="1" ht="12.75">
      <c r="A7" s="1"/>
      <c r="B7" s="1"/>
      <c r="C7" s="1"/>
      <c r="D7" s="1"/>
      <c r="E7" s="4" t="s">
        <v>25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98" t="s">
        <v>0</v>
      </c>
      <c r="B8" s="98"/>
      <c r="C8" s="98"/>
      <c r="D8" s="99" t="s">
        <v>18</v>
      </c>
      <c r="E8" s="99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98" t="s">
        <v>26</v>
      </c>
      <c r="B9" s="98"/>
      <c r="C9" s="15" t="e">
        <f>IF(#REF!="","",#REF!)</f>
        <v>#REF!</v>
      </c>
      <c r="D9" s="16" t="s">
        <v>1</v>
      </c>
      <c r="E9" s="99" t="e">
        <f>#REF!</f>
        <v>#REF!</v>
      </c>
      <c r="F9" s="99"/>
      <c r="G9" s="1" t="s">
        <v>27</v>
      </c>
      <c r="H9" s="99" t="e">
        <f>#REF!</f>
        <v>#REF!</v>
      </c>
      <c r="I9" s="99"/>
      <c r="J9" s="6" t="s">
        <v>28</v>
      </c>
      <c r="K9" s="99" t="e">
        <f>#REF!</f>
        <v>#REF!</v>
      </c>
      <c r="L9" s="99"/>
      <c r="M9" s="1" t="s">
        <v>35</v>
      </c>
      <c r="N9" s="99" t="e">
        <f>#REF!</f>
        <v>#REF!</v>
      </c>
      <c r="O9" s="99"/>
      <c r="P9" s="93" t="s">
        <v>34</v>
      </c>
      <c r="Q9" s="93"/>
      <c r="R9" s="93"/>
    </row>
    <row r="10" spans="1:21" s="5" customFormat="1" ht="15" customHeight="1">
      <c r="A10" s="98" t="e">
        <f>#REF!</f>
        <v>#REF!</v>
      </c>
      <c r="B10" s="98"/>
      <c r="C10" s="98"/>
      <c r="D10" s="1"/>
      <c r="F10" s="1"/>
      <c r="G10" s="1" t="s">
        <v>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98" t="s">
        <v>45</v>
      </c>
      <c r="B11" s="98"/>
      <c r="C11" s="98"/>
      <c r="D11" s="98"/>
      <c r="E11" s="98"/>
      <c r="F11" s="1"/>
      <c r="G11" s="1" t="s">
        <v>51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2" t="s">
        <v>37</v>
      </c>
      <c r="R12" s="12" t="s">
        <v>49</v>
      </c>
    </row>
    <row r="13" spans="1:21" ht="17.25" customHeight="1">
      <c r="A13" s="103" t="s">
        <v>7</v>
      </c>
      <c r="B13" s="105" t="s">
        <v>39</v>
      </c>
      <c r="C13" s="106"/>
      <c r="D13" s="106"/>
      <c r="E13" s="107"/>
      <c r="F13" s="105" t="s">
        <v>31</v>
      </c>
      <c r="G13" s="106"/>
      <c r="H13" s="106"/>
      <c r="I13" s="107"/>
      <c r="J13" s="105" t="s">
        <v>32</v>
      </c>
      <c r="K13" s="106"/>
      <c r="L13" s="106"/>
      <c r="M13" s="106"/>
      <c r="N13" s="106"/>
      <c r="O13" s="106"/>
      <c r="P13" s="106"/>
      <c r="Q13" s="106"/>
      <c r="R13" s="107"/>
    </row>
    <row r="14" spans="1:21">
      <c r="A14" s="104"/>
      <c r="B14" s="108" t="s">
        <v>30</v>
      </c>
      <c r="C14" s="110" t="s">
        <v>29</v>
      </c>
      <c r="D14" s="112" t="s">
        <v>10</v>
      </c>
      <c r="E14" s="108" t="s">
        <v>2</v>
      </c>
      <c r="F14" s="110" t="s">
        <v>3</v>
      </c>
      <c r="G14" s="114"/>
      <c r="H14" s="112" t="s">
        <v>10</v>
      </c>
      <c r="I14" s="108" t="s">
        <v>2</v>
      </c>
      <c r="J14" s="100" t="s">
        <v>20</v>
      </c>
      <c r="K14" s="101"/>
      <c r="L14" s="102"/>
      <c r="M14" s="100" t="s">
        <v>6</v>
      </c>
      <c r="N14" s="101"/>
      <c r="O14" s="102"/>
      <c r="P14" s="100" t="s">
        <v>7</v>
      </c>
      <c r="Q14" s="101"/>
      <c r="R14" s="102"/>
    </row>
    <row r="15" spans="1:21" ht="17.25" customHeight="1" thickBot="1">
      <c r="A15" s="104"/>
      <c r="B15" s="109"/>
      <c r="C15" s="111"/>
      <c r="D15" s="113"/>
      <c r="E15" s="109"/>
      <c r="F15" s="111"/>
      <c r="G15" s="115"/>
      <c r="H15" s="113"/>
      <c r="I15" s="109"/>
      <c r="J15" s="18" t="s">
        <v>4</v>
      </c>
      <c r="K15" s="17" t="s">
        <v>11</v>
      </c>
      <c r="L15" s="17" t="s">
        <v>9</v>
      </c>
      <c r="M15" s="17" t="s">
        <v>4</v>
      </c>
      <c r="N15" s="17" t="s">
        <v>11</v>
      </c>
      <c r="O15" s="17" t="s">
        <v>5</v>
      </c>
      <c r="P15" s="18" t="s">
        <v>4</v>
      </c>
      <c r="Q15" s="17" t="s">
        <v>11</v>
      </c>
      <c r="R15" s="17" t="s">
        <v>5</v>
      </c>
      <c r="T15" s="10"/>
      <c r="U15" s="10"/>
    </row>
    <row r="16" spans="1:21" ht="14.25" customHeight="1">
      <c r="A16" s="116" t="s">
        <v>40</v>
      </c>
      <c r="B16" s="41" t="s">
        <v>14</v>
      </c>
      <c r="C16" s="22" t="s">
        <v>12</v>
      </c>
      <c r="D16" s="119"/>
      <c r="E16" s="119"/>
      <c r="F16" s="121" t="s">
        <v>65</v>
      </c>
      <c r="G16" s="122"/>
      <c r="H16" s="21">
        <v>6</v>
      </c>
      <c r="I16" s="21">
        <v>3</v>
      </c>
      <c r="J16" s="27"/>
      <c r="K16" s="37" t="str">
        <f>IF(J16&gt;=10,H16,"")</f>
        <v/>
      </c>
      <c r="L16" s="43"/>
      <c r="M16" s="123">
        <f>(J16*I16+J17*I17)/SUM(I16:I17)</f>
        <v>0</v>
      </c>
      <c r="N16" s="119">
        <f>IF(M16&gt;=10,SUM(H16:H17),SUM(K16:K17))</f>
        <v>0</v>
      </c>
      <c r="O16" s="137" t="str">
        <f>IF(AND(L16=1,L17=1),1,IF(OR(L16=2,L17=2),2,""))</f>
        <v/>
      </c>
      <c r="P16" s="139" t="e">
        <f>(J16*I16+J17*I17+J18*I18+#REF!*#REF!+#REF!*#REF!+J19*I19+#REF!*#REF!+J20*I20+J22*I22)/SUM(I16:I22)</f>
        <v>#REF!</v>
      </c>
      <c r="Q16" s="119" t="e">
        <f>IF(P16&gt;=10,30,SUM((N16:N22)))</f>
        <v>#REF!</v>
      </c>
      <c r="R16" s="144" t="e">
        <f>IF(AND(O16=1,O18=1,O19=1,O22=1),1,IF(OR(O16=2,O18=2,O19=2,O22=2),2,""))</f>
        <v>#REF!</v>
      </c>
      <c r="T16" s="10"/>
      <c r="U16" s="129"/>
    </row>
    <row r="17" spans="1:21">
      <c r="A17" s="117"/>
      <c r="B17" s="42"/>
      <c r="C17" s="35"/>
      <c r="D17" s="120"/>
      <c r="E17" s="120"/>
      <c r="F17" s="130" t="s">
        <v>66</v>
      </c>
      <c r="G17" s="131"/>
      <c r="H17" s="32">
        <v>6</v>
      </c>
      <c r="I17" s="32">
        <v>3</v>
      </c>
      <c r="J17" s="28"/>
      <c r="K17" s="33" t="str">
        <f t="shared" ref="K17:K22" si="0">IF(J17&gt;=10,H17,"")</f>
        <v/>
      </c>
      <c r="L17" s="34"/>
      <c r="M17" s="124"/>
      <c r="N17" s="120"/>
      <c r="O17" s="138"/>
      <c r="P17" s="140"/>
      <c r="Q17" s="109"/>
      <c r="R17" s="145"/>
      <c r="T17" s="10"/>
      <c r="U17" s="129"/>
    </row>
    <row r="18" spans="1:21" ht="15" customHeight="1">
      <c r="A18" s="117"/>
      <c r="B18" s="80" t="s">
        <v>14</v>
      </c>
      <c r="C18" s="69" t="s">
        <v>12</v>
      </c>
      <c r="D18" s="67"/>
      <c r="E18" s="55"/>
      <c r="F18" s="132" t="s">
        <v>67</v>
      </c>
      <c r="G18" s="133"/>
      <c r="H18" s="33">
        <v>6</v>
      </c>
      <c r="I18" s="33">
        <v>3</v>
      </c>
      <c r="J18" s="28"/>
      <c r="K18" s="33" t="str">
        <f t="shared" si="0"/>
        <v/>
      </c>
      <c r="L18" s="34"/>
      <c r="M18" s="62" t="e">
        <f>(J18*I18+#REF!*#REF!+#REF!*#REF!)/SUM(I18:I18)</f>
        <v>#REF!</v>
      </c>
      <c r="N18" s="58" t="e">
        <f>IF(M18&gt;=10,SUM(H18:H18),SUM(K18:K18))</f>
        <v>#REF!</v>
      </c>
      <c r="O18" s="72" t="e">
        <f>IF(AND(L18=1,#REF!=1,#REF!=1),1,IF(OR(L18=2,#REF!=2,#REF!=2),2,""))</f>
        <v>#REF!</v>
      </c>
      <c r="P18" s="141"/>
      <c r="Q18" s="109"/>
      <c r="R18" s="145"/>
      <c r="T18" s="10"/>
      <c r="U18" s="129"/>
    </row>
    <row r="19" spans="1:21">
      <c r="A19" s="117"/>
      <c r="B19" s="125" t="s">
        <v>15</v>
      </c>
      <c r="C19" s="126" t="s">
        <v>23</v>
      </c>
      <c r="D19" s="128"/>
      <c r="E19" s="108"/>
      <c r="F19" s="132" t="s">
        <v>68</v>
      </c>
      <c r="G19" s="133"/>
      <c r="H19" s="31">
        <v>4</v>
      </c>
      <c r="I19" s="31">
        <v>2</v>
      </c>
      <c r="J19" s="28"/>
      <c r="K19" s="33" t="str">
        <f t="shared" si="0"/>
        <v/>
      </c>
      <c r="L19" s="34"/>
      <c r="M19" s="134" t="e">
        <f>(J19*I19+#REF!*#REF!+J20*I20)/SUM(I19:I20)</f>
        <v>#REF!</v>
      </c>
      <c r="N19" s="100" t="e">
        <f>IF(M19&gt;=10,SUM(H19:H20),SUM(K19:K20))</f>
        <v>#REF!</v>
      </c>
      <c r="O19" s="147" t="e">
        <f>IF(AND(L19=1,#REF!=1,L20=1),1,IF(OR(L19=2,#REF!=2,L20=2),2,""))</f>
        <v>#REF!</v>
      </c>
      <c r="P19" s="141"/>
      <c r="Q19" s="109"/>
      <c r="R19" s="145"/>
      <c r="T19" s="19"/>
      <c r="U19" s="129"/>
    </row>
    <row r="20" spans="1:21">
      <c r="A20" s="117"/>
      <c r="B20" s="125"/>
      <c r="C20" s="127"/>
      <c r="D20" s="128"/>
      <c r="E20" s="120"/>
      <c r="F20" s="132" t="s">
        <v>69</v>
      </c>
      <c r="G20" s="133"/>
      <c r="H20" s="31">
        <v>5</v>
      </c>
      <c r="I20" s="31">
        <v>3</v>
      </c>
      <c r="J20" s="28"/>
      <c r="K20" s="33" t="str">
        <f t="shared" si="0"/>
        <v/>
      </c>
      <c r="L20" s="34"/>
      <c r="M20" s="134"/>
      <c r="N20" s="100"/>
      <c r="O20" s="147"/>
      <c r="P20" s="141"/>
      <c r="Q20" s="109"/>
      <c r="R20" s="145"/>
      <c r="T20" s="19"/>
      <c r="U20" s="20"/>
    </row>
    <row r="21" spans="1:21">
      <c r="A21" s="117"/>
      <c r="B21" s="86" t="s">
        <v>15</v>
      </c>
      <c r="C21" s="79" t="s">
        <v>13</v>
      </c>
      <c r="D21" s="55"/>
      <c r="E21" s="70"/>
      <c r="F21" s="132" t="s">
        <v>70</v>
      </c>
      <c r="G21" s="133"/>
      <c r="H21" s="55">
        <v>2</v>
      </c>
      <c r="I21" s="55">
        <v>2</v>
      </c>
      <c r="J21" s="28"/>
      <c r="K21" s="67" t="str">
        <f t="shared" si="0"/>
        <v/>
      </c>
      <c r="L21" s="34"/>
      <c r="M21" s="90"/>
      <c r="N21" s="57"/>
      <c r="O21" s="72"/>
      <c r="P21" s="141"/>
      <c r="Q21" s="109"/>
      <c r="R21" s="145"/>
      <c r="T21" s="73"/>
      <c r="U21" s="74"/>
    </row>
    <row r="22" spans="1:21" s="24" customFormat="1" ht="15" thickBot="1">
      <c r="A22" s="117"/>
      <c r="B22" s="87" t="s">
        <v>16</v>
      </c>
      <c r="C22" s="69" t="s">
        <v>8</v>
      </c>
      <c r="D22" s="55"/>
      <c r="E22" s="55"/>
      <c r="F22" s="177" t="s">
        <v>71</v>
      </c>
      <c r="G22" s="178"/>
      <c r="H22" s="39">
        <v>1</v>
      </c>
      <c r="I22" s="39">
        <v>1</v>
      </c>
      <c r="J22" s="48"/>
      <c r="K22" s="38" t="str">
        <f t="shared" si="0"/>
        <v/>
      </c>
      <c r="L22" s="49"/>
      <c r="M22" s="44">
        <f>J22*I22</f>
        <v>0</v>
      </c>
      <c r="N22" s="39" t="str">
        <f>IF(M22&gt;=10,SUM(H22),"")</f>
        <v/>
      </c>
      <c r="O22" s="46" t="str">
        <f>IF(L22="","",L22)</f>
        <v/>
      </c>
      <c r="P22" s="142"/>
      <c r="Q22" s="143"/>
      <c r="R22" s="146"/>
      <c r="T22" s="25"/>
      <c r="U22" s="26"/>
    </row>
    <row r="23" spans="1:21" ht="97.5" customHeight="1" thickBot="1">
      <c r="A23" s="92" t="s">
        <v>41</v>
      </c>
      <c r="B23" s="86" t="s">
        <v>14</v>
      </c>
      <c r="C23" s="86" t="s">
        <v>12</v>
      </c>
      <c r="D23" s="67"/>
      <c r="E23" s="67"/>
      <c r="F23" s="125" t="s">
        <v>50</v>
      </c>
      <c r="G23" s="125"/>
      <c r="H23" s="64">
        <v>30</v>
      </c>
      <c r="I23" s="64">
        <v>15</v>
      </c>
      <c r="J23" s="30"/>
      <c r="K23" s="64" t="str">
        <f>IF(J23&gt;=10,H23,"")</f>
        <v/>
      </c>
      <c r="L23" s="36"/>
      <c r="M23" s="77" t="e">
        <f>(J23*I23+#REF!*#REF!)/SUM(I23:I23)</f>
        <v>#REF!</v>
      </c>
      <c r="N23" s="70" t="e">
        <f>IF(M23&gt;=10,SUM(H23:H23),SUM(K23:K23))</f>
        <v>#REF!</v>
      </c>
      <c r="O23" s="45" t="e">
        <f>IF(AND(L23=1,#REF!=1),1,IF(OR(L23=2,#REF!=2),2,""))</f>
        <v>#REF!</v>
      </c>
      <c r="P23" s="60" t="e">
        <f>(J23*I23+#REF!*#REF!+#REF!*#REF!+#REF!*#REF!+#REF!*#REF!+#REF!*#REF!+#REF!*#REF!+#REF!*#REF!)/SUM(I23:I23)</f>
        <v>#REF!</v>
      </c>
      <c r="Q23" s="63" t="e">
        <f>IF(P23&gt;=10,30,SUM(N23:N23))</f>
        <v>#REF!</v>
      </c>
      <c r="R23" s="75" t="e">
        <f>IF(AND(O23=1,#REF!=1,#REF!=1),1,IF(OR(O23=2,#REF!=2,#REF!=2),2,""))</f>
        <v>#REF!</v>
      </c>
    </row>
    <row r="24" spans="1:21" ht="15" customHeight="1">
      <c r="A24" s="165" t="e">
        <f>"Moyenne annuelle "&amp;R12&amp;" : "&amp;(ROUND((P16*SUM(E16:E22)+P23*SUM(E23:E23))/SUM(E16:E23),2))</f>
        <v>#REF!</v>
      </c>
      <c r="B24" s="165"/>
      <c r="C24" s="165"/>
      <c r="D24" s="165"/>
      <c r="F24" s="91"/>
      <c r="G24" s="179" t="e">
        <f>"Total des crédits cumulés pour l'année (S1+S2) : "&amp;SUM(Q16:Q23)</f>
        <v>#REF!</v>
      </c>
      <c r="H24" s="166"/>
      <c r="I24" s="166"/>
      <c r="J24" s="166"/>
      <c r="K24" s="1"/>
      <c r="L24" s="1"/>
      <c r="M24" s="167" t="e">
        <f>" Total des crédits dans le cursus : "&amp;IF(R12="L1",H24,IF(R12="L2",Q16+Q23+60,Q16+Q23+120))</f>
        <v>#REF!</v>
      </c>
      <c r="N24" s="167"/>
      <c r="O24" s="167"/>
      <c r="P24" s="167"/>
      <c r="Q24" s="167"/>
      <c r="R24" s="167"/>
    </row>
    <row r="25" spans="1:21">
      <c r="A25" s="99" t="e">
        <f>"Décision du jury :  Admis(e) / Session "&amp;IF(AND(R16=1,R23=1),1,IF(OR(R16=2,R23=2),2,""))</f>
        <v>#REF!</v>
      </c>
      <c r="B25" s="99"/>
      <c r="C25" s="99"/>
      <c r="D25" s="99"/>
      <c r="E25" s="99"/>
      <c r="F25" s="99"/>
      <c r="G25" s="1"/>
      <c r="H25" s="14"/>
      <c r="I25" s="1"/>
      <c r="J25" s="2"/>
    </row>
    <row r="26" spans="1:21">
      <c r="B26" s="1"/>
      <c r="C26" s="1"/>
      <c r="D26" s="1"/>
      <c r="E26" s="1"/>
      <c r="F26" s="1"/>
      <c r="G26" s="1"/>
      <c r="H26" s="1"/>
      <c r="I26" s="1"/>
      <c r="J26" s="2"/>
      <c r="K26" s="159" t="s">
        <v>36</v>
      </c>
      <c r="L26" s="159"/>
      <c r="M26" s="159"/>
      <c r="N26" s="159"/>
      <c r="O26" s="159"/>
      <c r="P26" s="159"/>
      <c r="Q26" s="159"/>
      <c r="R26" s="159"/>
    </row>
    <row r="27" spans="1:21">
      <c r="A27" s="8"/>
      <c r="B27" s="8"/>
      <c r="C27" s="8"/>
      <c r="D27" s="9"/>
      <c r="E27" s="8"/>
      <c r="F27" s="8"/>
      <c r="G27" s="8"/>
      <c r="H27" s="8"/>
      <c r="I27" s="8"/>
      <c r="J27" s="9"/>
      <c r="K27" s="159" t="s">
        <v>19</v>
      </c>
      <c r="L27" s="159"/>
      <c r="M27" s="159"/>
      <c r="N27" s="159"/>
      <c r="O27" s="159"/>
      <c r="P27" s="159"/>
      <c r="Q27" s="159"/>
      <c r="R27" s="159"/>
    </row>
  </sheetData>
  <sheetProtection selectLockedCells="1"/>
  <mergeCells count="59">
    <mergeCell ref="F21:G21"/>
    <mergeCell ref="A16:A22"/>
    <mergeCell ref="K27:R27"/>
    <mergeCell ref="F17:G17"/>
    <mergeCell ref="F20:G20"/>
    <mergeCell ref="O16:O17"/>
    <mergeCell ref="N16:N17"/>
    <mergeCell ref="M16:M17"/>
    <mergeCell ref="M19:M20"/>
    <mergeCell ref="A24:D24"/>
    <mergeCell ref="A25:F25"/>
    <mergeCell ref="K26:R26"/>
    <mergeCell ref="M24:R24"/>
    <mergeCell ref="G24:J24"/>
    <mergeCell ref="F23:G23"/>
    <mergeCell ref="U16:U19"/>
    <mergeCell ref="F18:G18"/>
    <mergeCell ref="B19:B20"/>
    <mergeCell ref="E16:E17"/>
    <mergeCell ref="D16:D17"/>
    <mergeCell ref="C19:C20"/>
    <mergeCell ref="D19:D20"/>
    <mergeCell ref="E19:E20"/>
    <mergeCell ref="F16:G16"/>
    <mergeCell ref="P16:P22"/>
    <mergeCell ref="Q16:Q22"/>
    <mergeCell ref="R16:R22"/>
    <mergeCell ref="F19:G19"/>
    <mergeCell ref="F22:G22"/>
    <mergeCell ref="N19:N20"/>
    <mergeCell ref="O19:O20"/>
    <mergeCell ref="F14:G15"/>
    <mergeCell ref="H14:H15"/>
    <mergeCell ref="I14:I15"/>
    <mergeCell ref="M14:O14"/>
    <mergeCell ref="P14:R14"/>
    <mergeCell ref="J14:L14"/>
    <mergeCell ref="J13:R13"/>
    <mergeCell ref="B14:B15"/>
    <mergeCell ref="C14:C15"/>
    <mergeCell ref="A9:B9"/>
    <mergeCell ref="E9:F9"/>
    <mergeCell ref="H9:I9"/>
    <mergeCell ref="K9:L9"/>
    <mergeCell ref="N9:O9"/>
    <mergeCell ref="P9:R9"/>
    <mergeCell ref="A10:C10"/>
    <mergeCell ref="A11:E11"/>
    <mergeCell ref="A13:A15"/>
    <mergeCell ref="B13:E13"/>
    <mergeCell ref="F13:I13"/>
    <mergeCell ref="D14:D15"/>
    <mergeCell ref="E14:E15"/>
    <mergeCell ref="C1:G1"/>
    <mergeCell ref="H1:R1"/>
    <mergeCell ref="D2:J2"/>
    <mergeCell ref="A6:R6"/>
    <mergeCell ref="A8:C8"/>
    <mergeCell ref="D8:E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Relevé  M1</vt:lpstr>
      <vt:lpstr>Relevé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2018-10-27T13:35:52Z</cp:lastPrinted>
  <dcterms:created xsi:type="dcterms:W3CDTF">2017-02-21T15:16:59Z</dcterms:created>
  <dcterms:modified xsi:type="dcterms:W3CDTF">2021-01-06T09:48:00Z</dcterms:modified>
</cp:coreProperties>
</file>