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Rleve M1 " sheetId="12" r:id="rId1"/>
    <sheet name="Rleve M2" sheetId="4" r:id="rId2"/>
  </sheets>
  <calcPr calcId="124519"/>
</workbook>
</file>

<file path=xl/calcChain.xml><?xml version="1.0" encoding="utf-8"?>
<calcChain xmlns="http://schemas.openxmlformats.org/spreadsheetml/2006/main">
  <c r="M16" i="4"/>
  <c r="M19"/>
  <c r="E17"/>
  <c r="D16"/>
  <c r="E16"/>
  <c r="E19"/>
  <c r="M14"/>
  <c r="D14"/>
  <c r="E14"/>
  <c r="P21" i="12"/>
  <c r="D21"/>
  <c r="E21"/>
  <c r="N25"/>
  <c r="M25"/>
  <c r="M21"/>
  <c r="N21" s="1"/>
  <c r="D25"/>
  <c r="E25"/>
  <c r="K25"/>
  <c r="M18"/>
  <c r="N18" s="1"/>
  <c r="P14"/>
  <c r="E14"/>
  <c r="D14"/>
  <c r="K18"/>
  <c r="M14"/>
  <c r="D18"/>
  <c r="E18"/>
  <c r="P14" i="4"/>
  <c r="N26" i="12"/>
  <c r="M26"/>
  <c r="K15"/>
  <c r="K15" i="4"/>
  <c r="E26" i="12"/>
  <c r="D26"/>
  <c r="K26"/>
  <c r="M28"/>
  <c r="O27"/>
  <c r="M27"/>
  <c r="N27" s="1"/>
  <c r="K27"/>
  <c r="E27"/>
  <c r="D27"/>
  <c r="K24"/>
  <c r="O23"/>
  <c r="M23"/>
  <c r="N23" s="1"/>
  <c r="K23"/>
  <c r="E23"/>
  <c r="D23"/>
  <c r="K22"/>
  <c r="K21"/>
  <c r="O20"/>
  <c r="M20"/>
  <c r="N20" s="1"/>
  <c r="K20"/>
  <c r="E20"/>
  <c r="D20"/>
  <c r="O19"/>
  <c r="M19"/>
  <c r="N19" s="1"/>
  <c r="K19"/>
  <c r="E19"/>
  <c r="D19"/>
  <c r="K17"/>
  <c r="N16" s="1"/>
  <c r="O16"/>
  <c r="R14" s="1"/>
  <c r="M16"/>
  <c r="K16"/>
  <c r="E16"/>
  <c r="D16"/>
  <c r="K14"/>
  <c r="O21" i="4"/>
  <c r="O17"/>
  <c r="O20"/>
  <c r="O19"/>
  <c r="O14"/>
  <c r="N14" i="12" l="1"/>
  <c r="A28"/>
  <c r="R21"/>
  <c r="A29" s="1"/>
  <c r="Q14"/>
  <c r="G28" s="1"/>
  <c r="R14" i="4"/>
  <c r="R21"/>
  <c r="A28" l="1"/>
  <c r="E21"/>
  <c r="D21"/>
  <c r="D20"/>
  <c r="E20"/>
  <c r="D19"/>
  <c r="D17"/>
  <c r="P21"/>
  <c r="M21"/>
  <c r="M20"/>
  <c r="N20" s="1"/>
  <c r="N19"/>
  <c r="M17"/>
  <c r="K16"/>
  <c r="K17"/>
  <c r="K18"/>
  <c r="K19"/>
  <c r="K20"/>
  <c r="K21"/>
  <c r="K14"/>
  <c r="N14" s="1"/>
  <c r="N17" l="1"/>
  <c r="N21"/>
  <c r="A27"/>
  <c r="Q14" l="1"/>
  <c r="G27" s="1"/>
  <c r="M27"/>
</calcChain>
</file>

<file path=xl/sharedStrings.xml><?xml version="1.0" encoding="utf-8"?>
<sst xmlns="http://schemas.openxmlformats.org/spreadsheetml/2006/main" count="144" uniqueCount="72">
  <si>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</si>
  <si>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</si>
  <si>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</si>
  <si>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</si>
  <si>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</si>
  <si>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</si>
  <si>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</si>
  <si>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</si>
  <si>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</si>
  <si>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</si>
  <si>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</si>
  <si>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</si>
  <si>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</si>
  <si>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</si>
  <si>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</si>
  <si>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</si>
  <si>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</si>
  <si>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</si>
  <si>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</si>
  <si>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</si>
  <si>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</si>
  <si>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</si>
  <si>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</si>
  <si>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</si>
  <si>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</si>
  <si>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</si>
  <si>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</si>
  <si>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</si>
  <si>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</si>
  <si>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</si>
  <si>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</si>
  <si>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</si>
  <si>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</si>
  <si>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</si>
  <si>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</si>
  <si>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t>Année :</t>
  </si>
  <si>
    <t>RELEVE DE NOTES</t>
  </si>
  <si>
    <t>Unités d'enseignement (U.E)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</si>
  <si>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</si>
  <si>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</si>
  <si>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</si>
  <si>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</si>
  <si>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Diplôme préparé : </t>
    </r>
    <r>
      <rPr>
        <b/>
        <sz val="10"/>
        <color theme="1"/>
        <rFont val="Cambria"/>
        <family val="1"/>
        <scheme val="major"/>
      </rPr>
      <t>Master  Académique</t>
    </r>
  </si>
  <si>
    <t>M1</t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</si>
  <si>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Agronomiques</t>
    </r>
  </si>
  <si>
    <t xml:space="preserve">Fait à Bordj Bou Arréridj le : </t>
  </si>
  <si>
    <t>M2</t>
  </si>
  <si>
    <t>Hydrologie de surface</t>
  </si>
  <si>
    <t>Bases de l’irrigation</t>
  </si>
  <si>
    <t>Drainage agricole</t>
  </si>
  <si>
    <t xml:space="preserve"> Topographie</t>
  </si>
  <si>
    <t>Communication (Français)</t>
  </si>
  <si>
    <t>Hydraulique souterraine</t>
  </si>
  <si>
    <t xml:space="preserve">Anglais technique </t>
  </si>
  <si>
    <t>Physique des sols</t>
  </si>
  <si>
    <t>Législation</t>
  </si>
  <si>
    <t>Mimoire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</si>
  <si>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Sciences Agronomiques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Aménagement Hydro Agricole</t>
    </r>
  </si>
  <si>
    <t>Modélisation dans le domaine hydro-agricole</t>
  </si>
  <si>
    <t>Méthodologie de Recherche et Didactique</t>
  </si>
  <si>
    <t>Hydraulique des nappes et des puits</t>
  </si>
  <si>
    <t>Hydrologie Statistique Appliquée</t>
  </si>
  <si>
    <t>Qualité des eaux en agriculture</t>
  </si>
  <si>
    <t xml:space="preserve">Gestion intégrée des ressources en eaux </t>
  </si>
  <si>
    <t>Système d’information géographique</t>
  </si>
  <si>
    <t xml:space="preserve">Hydraulique des écoulements à ciel ouvert </t>
  </si>
  <si>
    <t xml:space="preserve"> Hydraulique des conduites en charge</t>
  </si>
  <si>
    <t>Fondamentale2</t>
  </si>
  <si>
    <t>Barrage et Retenue Collinaires</t>
  </si>
  <si>
    <t>Fondamantale2</t>
  </si>
  <si>
    <t>Pompes et stations de pompage</t>
  </si>
  <si>
    <t xml:space="preserve"> Irrigation Sous Pression et Gestion des Périmètres d’Irrigation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</si>
</sst>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left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3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textRotation="90"/>
    </xf>
    <xf numFmtId="0" fontId="1" fillId="2" borderId="22" xfId="0" applyFont="1" applyFill="1" applyBorder="1" applyAlignment="1">
      <alignment vertical="center" textRotation="90"/>
    </xf>
    <xf numFmtId="0" fontId="1" fillId="2" borderId="24" xfId="0" applyFont="1" applyFill="1" applyBorder="1" applyAlignment="1">
      <alignment vertical="center" textRotation="90"/>
    </xf>
    <xf numFmtId="0" fontId="4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center" textRotation="90"/>
    </xf>
    <xf numFmtId="0" fontId="1" fillId="2" borderId="22" xfId="0" applyFont="1" applyFill="1" applyBorder="1" applyAlignment="1">
      <alignment textRotation="90"/>
    </xf>
    <xf numFmtId="0" fontId="1" fillId="2" borderId="24" xfId="0" applyFont="1" applyFill="1" applyBorder="1" applyAlignment="1">
      <alignment textRotation="90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2" fontId="4" fillId="2" borderId="2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366220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7" zoomScaleNormal="87" workbookViewId="0">
      <selection activeCell="I17" sqref="I17"/>
    </sheetView>
  </sheetViews>
  <sheetFormatPr baseColWidth="10" defaultColWidth="11" defaultRowHeight="14.25"/>
  <cols>
    <col min="1" max="1" width="3.140625" style="6" customWidth="1"/>
    <col min="2" max="2" width="4.42578125" style="6" customWidth="1"/>
    <col min="3" max="3" width="12.140625" style="6" customWidth="1"/>
    <col min="4" max="4" width="10.28515625" style="6" customWidth="1"/>
    <col min="5" max="5" width="4.42578125" style="6" customWidth="1"/>
    <col min="6" max="6" width="11" style="6"/>
    <col min="7" max="7" width="30" style="6" customWidth="1"/>
    <col min="8" max="8" width="6.28515625" style="6" customWidth="1"/>
    <col min="9" max="9" width="4" style="6" customWidth="1"/>
    <col min="10" max="10" width="5.85546875" style="6" customWidth="1"/>
    <col min="11" max="11" width="5.5703125" style="6" customWidth="1"/>
    <col min="12" max="12" width="6.140625" style="6" customWidth="1"/>
    <col min="13" max="13" width="6.28515625" style="6" customWidth="1"/>
    <col min="14" max="14" width="5.5703125" style="6" customWidth="1"/>
    <col min="15" max="15" width="6.42578125" style="6" bestFit="1" customWidth="1"/>
    <col min="16" max="16" width="5.28515625" style="6" customWidth="1"/>
    <col min="17" max="17" width="6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153" t="s">
        <v>21</v>
      </c>
      <c r="D1" s="153"/>
      <c r="E1" s="153"/>
      <c r="F1" s="153"/>
      <c r="G1" s="153"/>
      <c r="H1" s="153" t="s">
        <v>23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21" s="3" customFormat="1" ht="14.25" customHeight="1">
      <c r="A2" s="1"/>
      <c r="B2" s="1"/>
      <c r="C2" s="1"/>
      <c r="D2" s="14" t="s">
        <v>41</v>
      </c>
      <c r="E2" s="14"/>
      <c r="F2" s="14"/>
      <c r="G2" s="14"/>
      <c r="H2" s="14"/>
      <c r="I2" s="14"/>
      <c r="J2" s="14"/>
      <c r="K2" s="53"/>
      <c r="L2" s="1"/>
      <c r="M2" s="1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4" t="s">
        <v>40</v>
      </c>
      <c r="E3" s="14"/>
      <c r="F3" s="14"/>
      <c r="G3" s="14"/>
      <c r="H3" s="14"/>
      <c r="I3" s="14"/>
      <c r="J3" s="14"/>
      <c r="K3" s="53"/>
      <c r="L3" s="1"/>
      <c r="M3" s="1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4" t="s">
        <v>44</v>
      </c>
      <c r="E4" s="14"/>
      <c r="F4" s="14"/>
      <c r="G4" s="15"/>
      <c r="H4" s="14"/>
      <c r="I4" s="14"/>
      <c r="J4" s="14"/>
      <c r="K4" s="53"/>
      <c r="L4" s="1"/>
      <c r="M4" s="1"/>
      <c r="N4" s="1"/>
      <c r="O4" s="1"/>
      <c r="P4" s="2"/>
      <c r="Q4" s="1"/>
      <c r="R4" s="1"/>
    </row>
    <row r="5" spans="1:21" s="3" customFormat="1" ht="27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1" s="3" customFormat="1" ht="12.75">
      <c r="A6" s="155" t="s">
        <v>0</v>
      </c>
      <c r="B6" s="155"/>
      <c r="C6" s="155"/>
      <c r="D6" s="155"/>
      <c r="E6" s="155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3" customFormat="1" ht="12.75">
      <c r="A7" s="156" t="s">
        <v>24</v>
      </c>
      <c r="B7" s="156"/>
      <c r="C7" s="54"/>
      <c r="D7" s="42" t="s">
        <v>1</v>
      </c>
      <c r="E7" s="157"/>
      <c r="F7" s="157"/>
      <c r="G7" s="1" t="s">
        <v>25</v>
      </c>
      <c r="H7" s="157"/>
      <c r="I7" s="157"/>
      <c r="J7" s="4" t="s">
        <v>26</v>
      </c>
      <c r="K7" s="157"/>
      <c r="L7" s="157"/>
      <c r="M7" s="1" t="s">
        <v>34</v>
      </c>
      <c r="N7" s="157"/>
      <c r="O7" s="157"/>
      <c r="P7" s="5" t="s">
        <v>33</v>
      </c>
      <c r="Q7" s="1"/>
      <c r="R7" s="1"/>
    </row>
    <row r="8" spans="1:21" s="3" customFormat="1" ht="12.75">
      <c r="A8" s="155" t="s">
        <v>27</v>
      </c>
      <c r="B8" s="155"/>
      <c r="C8" s="155"/>
      <c r="D8" s="88"/>
      <c r="E8" s="88"/>
      <c r="F8" s="156" t="s">
        <v>57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1" s="3" customFormat="1" ht="12.75">
      <c r="A9" s="1" t="s">
        <v>42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39" t="s">
        <v>35</v>
      </c>
      <c r="R10" s="39" t="s">
        <v>43</v>
      </c>
    </row>
    <row r="11" spans="1:21" ht="17.25" customHeight="1">
      <c r="A11" s="158" t="s">
        <v>7</v>
      </c>
      <c r="B11" s="161" t="s">
        <v>37</v>
      </c>
      <c r="C11" s="162"/>
      <c r="D11" s="162"/>
      <c r="E11" s="163"/>
      <c r="F11" s="161" t="s">
        <v>30</v>
      </c>
      <c r="G11" s="162"/>
      <c r="H11" s="162"/>
      <c r="I11" s="163"/>
      <c r="J11" s="161" t="s">
        <v>31</v>
      </c>
      <c r="K11" s="162"/>
      <c r="L11" s="162"/>
      <c r="M11" s="162"/>
      <c r="N11" s="162"/>
      <c r="O11" s="162"/>
      <c r="P11" s="162"/>
      <c r="Q11" s="162"/>
      <c r="R11" s="164"/>
    </row>
    <row r="12" spans="1:21">
      <c r="A12" s="159"/>
      <c r="B12" s="109" t="s">
        <v>29</v>
      </c>
      <c r="C12" s="97" t="s">
        <v>28</v>
      </c>
      <c r="D12" s="166" t="s">
        <v>10</v>
      </c>
      <c r="E12" s="109" t="s">
        <v>2</v>
      </c>
      <c r="F12" s="97" t="s">
        <v>3</v>
      </c>
      <c r="G12" s="169"/>
      <c r="H12" s="166" t="s">
        <v>10</v>
      </c>
      <c r="I12" s="109" t="s">
        <v>2</v>
      </c>
      <c r="J12" s="122" t="s">
        <v>19</v>
      </c>
      <c r="K12" s="147"/>
      <c r="L12" s="148"/>
      <c r="M12" s="122" t="s">
        <v>6</v>
      </c>
      <c r="N12" s="147"/>
      <c r="O12" s="148"/>
      <c r="P12" s="122" t="s">
        <v>7</v>
      </c>
      <c r="Q12" s="147"/>
      <c r="R12" s="168"/>
    </row>
    <row r="13" spans="1:21" ht="17.25" customHeight="1" thickBot="1">
      <c r="A13" s="160"/>
      <c r="B13" s="139"/>
      <c r="C13" s="165"/>
      <c r="D13" s="167"/>
      <c r="E13" s="108"/>
      <c r="F13" s="165"/>
      <c r="G13" s="170"/>
      <c r="H13" s="167"/>
      <c r="I13" s="139"/>
      <c r="J13" s="55" t="s">
        <v>4</v>
      </c>
      <c r="K13" s="56" t="s">
        <v>11</v>
      </c>
      <c r="L13" s="56" t="s">
        <v>9</v>
      </c>
      <c r="M13" s="56" t="s">
        <v>4</v>
      </c>
      <c r="N13" s="56" t="s">
        <v>11</v>
      </c>
      <c r="O13" s="56" t="s">
        <v>5</v>
      </c>
      <c r="P13" s="55" t="s">
        <v>4</v>
      </c>
      <c r="Q13" s="56" t="s">
        <v>11</v>
      </c>
      <c r="R13" s="40" t="s">
        <v>5</v>
      </c>
      <c r="T13" s="7"/>
      <c r="U13" s="7"/>
    </row>
    <row r="14" spans="1:21" ht="15" thickBot="1">
      <c r="A14" s="149" t="s">
        <v>32</v>
      </c>
      <c r="B14" s="107" t="s">
        <v>14</v>
      </c>
      <c r="C14" s="105" t="s">
        <v>12</v>
      </c>
      <c r="D14" s="144">
        <f>SUM(H14:H15)</f>
        <v>12</v>
      </c>
      <c r="E14" s="109">
        <f>SUM(I14:I15)</f>
        <v>6</v>
      </c>
      <c r="F14" s="140" t="s">
        <v>66</v>
      </c>
      <c r="G14" s="141"/>
      <c r="H14" s="51">
        <v>8</v>
      </c>
      <c r="I14" s="51">
        <v>4</v>
      </c>
      <c r="J14" s="17"/>
      <c r="K14" s="51" t="str">
        <f>IF(J14&gt;=10,H14,"")</f>
        <v/>
      </c>
      <c r="L14" s="19"/>
      <c r="M14" s="142">
        <f>(J14*I14+J15*I15)/SUM(I14:I15)</f>
        <v>0</v>
      </c>
      <c r="N14" s="144">
        <f>IF(M14&gt;=10,SUM(H14:H15),SUM(K14:K15))</f>
        <v>0</v>
      </c>
      <c r="O14" s="145"/>
      <c r="P14" s="135">
        <f>(J14*I14+J15*I15+J16*I16+J17*I17+J18*I18+J19*I19+J20*I20)/SUM(I14:I20)</f>
        <v>0</v>
      </c>
      <c r="Q14" s="107">
        <f>IF(P14&gt;=10,30,N14+N16)</f>
        <v>0</v>
      </c>
      <c r="R14" s="132" t="str">
        <f>IF(AND(O14=1,O16=1,O19=1,O20=1),1,IF(OR(O14=2,O16=2,O19=2,O20=2),2,""))</f>
        <v/>
      </c>
      <c r="T14" s="7"/>
      <c r="U14" s="116"/>
    </row>
    <row r="15" spans="1:21" ht="17.25" customHeight="1">
      <c r="A15" s="150"/>
      <c r="B15" s="108"/>
      <c r="C15" s="106"/>
      <c r="D15" s="110"/>
      <c r="E15" s="110"/>
      <c r="F15" s="127" t="s">
        <v>47</v>
      </c>
      <c r="G15" s="146"/>
      <c r="H15" s="59">
        <v>4</v>
      </c>
      <c r="I15" s="59">
        <v>2</v>
      </c>
      <c r="J15" s="20"/>
      <c r="K15" s="64" t="str">
        <f>IF(J15&gt;=10,H15,"")</f>
        <v/>
      </c>
      <c r="L15" s="29"/>
      <c r="M15" s="143"/>
      <c r="N15" s="110"/>
      <c r="O15" s="131"/>
      <c r="P15" s="136"/>
      <c r="Q15" s="108"/>
      <c r="R15" s="133"/>
      <c r="T15" s="7"/>
      <c r="U15" s="116"/>
    </row>
    <row r="16" spans="1:21" ht="15.75" customHeight="1">
      <c r="A16" s="150"/>
      <c r="B16" s="109" t="s">
        <v>17</v>
      </c>
      <c r="C16" s="111" t="s">
        <v>22</v>
      </c>
      <c r="D16" s="113">
        <f>SUM(H16:H17)</f>
        <v>9</v>
      </c>
      <c r="E16" s="104">
        <f>SUM(I16:I17)</f>
        <v>5</v>
      </c>
      <c r="F16" s="127" t="s">
        <v>49</v>
      </c>
      <c r="G16" s="146"/>
      <c r="H16" s="52">
        <v>5</v>
      </c>
      <c r="I16" s="52">
        <v>3</v>
      </c>
      <c r="J16" s="16"/>
      <c r="K16" s="52" t="str">
        <f t="shared" ref="K16:K27" si="0">IF(J16&gt;=10,H16,"")</f>
        <v/>
      </c>
      <c r="L16" s="27"/>
      <c r="M16" s="121">
        <f>(J16*I16+J17*I17)/SUM(I16:I17)</f>
        <v>0</v>
      </c>
      <c r="N16" s="122">
        <f>IF(M16&gt;=10,SUM(H16:H17),SUM(K16:K17))</f>
        <v>0</v>
      </c>
      <c r="O16" s="99" t="str">
        <f>IF(AND(L16=1,L17=1),1,IF(OR(L16=2,L17=2),2,""))</f>
        <v/>
      </c>
      <c r="P16" s="137"/>
      <c r="Q16" s="108"/>
      <c r="R16" s="133"/>
      <c r="T16" s="7"/>
      <c r="U16" s="116"/>
    </row>
    <row r="17" spans="1:21">
      <c r="A17" s="150"/>
      <c r="B17" s="110"/>
      <c r="C17" s="112"/>
      <c r="D17" s="113"/>
      <c r="E17" s="152"/>
      <c r="F17" s="111" t="s">
        <v>50</v>
      </c>
      <c r="G17" s="123"/>
      <c r="H17" s="52">
        <v>4</v>
      </c>
      <c r="I17" s="52">
        <v>2</v>
      </c>
      <c r="J17" s="16"/>
      <c r="K17" s="52" t="str">
        <f t="shared" si="0"/>
        <v/>
      </c>
      <c r="L17" s="27"/>
      <c r="M17" s="121"/>
      <c r="N17" s="122"/>
      <c r="O17" s="99"/>
      <c r="P17" s="137"/>
      <c r="Q17" s="108"/>
      <c r="R17" s="133"/>
      <c r="T17" s="7"/>
      <c r="U17" s="116"/>
    </row>
    <row r="18" spans="1:21">
      <c r="A18" s="150"/>
      <c r="B18" s="67" t="s">
        <v>14</v>
      </c>
      <c r="C18" s="72" t="s">
        <v>67</v>
      </c>
      <c r="D18" s="68">
        <f t="shared" ref="D18:E20" si="1">H18</f>
        <v>6</v>
      </c>
      <c r="E18" s="68">
        <f t="shared" si="1"/>
        <v>3</v>
      </c>
      <c r="F18" s="117" t="s">
        <v>48</v>
      </c>
      <c r="G18" s="118"/>
      <c r="H18" s="52">
        <v>6</v>
      </c>
      <c r="I18" s="52">
        <v>3</v>
      </c>
      <c r="J18" s="20"/>
      <c r="K18" s="68" t="str">
        <f t="shared" si="0"/>
        <v/>
      </c>
      <c r="L18" s="29"/>
      <c r="M18" s="74">
        <f>J18</f>
        <v>0</v>
      </c>
      <c r="N18" s="73" t="str">
        <f>IF(M18&gt;=10,H18,"")</f>
        <v/>
      </c>
      <c r="O18" s="37"/>
      <c r="P18" s="137"/>
      <c r="Q18" s="108"/>
      <c r="R18" s="133"/>
      <c r="T18" s="7"/>
      <c r="U18" s="116"/>
    </row>
    <row r="19" spans="1:21" ht="16.5" customHeight="1">
      <c r="A19" s="150"/>
      <c r="B19" s="52" t="s">
        <v>16</v>
      </c>
      <c r="C19" s="47" t="s">
        <v>8</v>
      </c>
      <c r="D19" s="52">
        <f t="shared" si="1"/>
        <v>1</v>
      </c>
      <c r="E19" s="52">
        <f t="shared" si="1"/>
        <v>1</v>
      </c>
      <c r="F19" s="30" t="s">
        <v>51</v>
      </c>
      <c r="G19" s="31"/>
      <c r="H19" s="43">
        <v>1</v>
      </c>
      <c r="I19" s="44">
        <v>1</v>
      </c>
      <c r="J19" s="20"/>
      <c r="K19" s="52" t="str">
        <f t="shared" si="0"/>
        <v/>
      </c>
      <c r="L19" s="29"/>
      <c r="M19" s="50">
        <f>J19</f>
        <v>0</v>
      </c>
      <c r="N19" s="52" t="str">
        <f>IF(M19&gt;=10,H19,"")</f>
        <v/>
      </c>
      <c r="O19" s="37" t="str">
        <f>IF(L19="","",L19)</f>
        <v/>
      </c>
      <c r="P19" s="136"/>
      <c r="Q19" s="108"/>
      <c r="R19" s="133"/>
      <c r="T19" s="45"/>
      <c r="U19" s="116"/>
    </row>
    <row r="20" spans="1:21" ht="15" thickBot="1">
      <c r="A20" s="151"/>
      <c r="B20" s="46" t="s">
        <v>15</v>
      </c>
      <c r="C20" s="49" t="s">
        <v>13</v>
      </c>
      <c r="D20" s="56">
        <f t="shared" si="1"/>
        <v>2</v>
      </c>
      <c r="E20" s="56">
        <f t="shared" si="1"/>
        <v>2</v>
      </c>
      <c r="F20" s="92" t="s">
        <v>52</v>
      </c>
      <c r="G20" s="124"/>
      <c r="H20" s="56">
        <v>2</v>
      </c>
      <c r="I20" s="56">
        <v>2</v>
      </c>
      <c r="J20" s="18"/>
      <c r="K20" s="56" t="str">
        <f t="shared" si="0"/>
        <v/>
      </c>
      <c r="L20" s="33"/>
      <c r="M20" s="13">
        <f>J20</f>
        <v>0</v>
      </c>
      <c r="N20" s="56" t="str">
        <f>IF(M20&gt;=10,H20,"")</f>
        <v/>
      </c>
      <c r="O20" s="48" t="str">
        <f>IF(L20="","",L20)</f>
        <v/>
      </c>
      <c r="P20" s="138"/>
      <c r="Q20" s="139"/>
      <c r="R20" s="134"/>
      <c r="T20" s="45"/>
      <c r="U20" s="116"/>
    </row>
    <row r="21" spans="1:21" ht="13.5" customHeight="1">
      <c r="A21" s="100" t="s">
        <v>20</v>
      </c>
      <c r="B21" s="103" t="s">
        <v>14</v>
      </c>
      <c r="C21" s="105" t="s">
        <v>12</v>
      </c>
      <c r="D21" s="107">
        <f>SUM(H21:H22)</f>
        <v>12</v>
      </c>
      <c r="E21" s="107">
        <f>SUM(I21:I22)</f>
        <v>6</v>
      </c>
      <c r="F21" s="119" t="s">
        <v>65</v>
      </c>
      <c r="G21" s="120"/>
      <c r="H21" s="51">
        <v>6</v>
      </c>
      <c r="I21" s="51">
        <v>3</v>
      </c>
      <c r="J21" s="17"/>
      <c r="K21" s="51" t="str">
        <f t="shared" si="0"/>
        <v/>
      </c>
      <c r="L21" s="19"/>
      <c r="M21" s="128">
        <f>(J21*I21+J22*I22)/SUM(I21:I22)</f>
        <v>0</v>
      </c>
      <c r="N21" s="107">
        <f>IF(M21&gt;=10,SUM(H21:H22),SUM(K21:K22))</f>
        <v>0</v>
      </c>
      <c r="O21" s="130"/>
      <c r="P21" s="135">
        <f>(J21*I21+J22*I22+J23*I23+J24*I24+J25*I25+J26*I26+J27*I27)/SUM(I21:I27)</f>
        <v>0</v>
      </c>
      <c r="Q21" s="107">
        <v>30</v>
      </c>
      <c r="R21" s="132" t="str">
        <f>IF(AND(O21=1,O23=1,O27=1),1,IF(OR(O21=2,O23=2,O27=2),2,""))</f>
        <v/>
      </c>
      <c r="T21" s="89"/>
      <c r="U21" s="116"/>
    </row>
    <row r="22" spans="1:21">
      <c r="A22" s="101"/>
      <c r="B22" s="104"/>
      <c r="C22" s="106"/>
      <c r="D22" s="108"/>
      <c r="E22" s="108"/>
      <c r="F22" s="125" t="s">
        <v>70</v>
      </c>
      <c r="G22" s="126"/>
      <c r="H22" s="43">
        <v>6</v>
      </c>
      <c r="I22" s="44">
        <v>3</v>
      </c>
      <c r="J22" s="20"/>
      <c r="K22" s="52" t="str">
        <f t="shared" si="0"/>
        <v/>
      </c>
      <c r="L22" s="21"/>
      <c r="M22" s="129"/>
      <c r="N22" s="108"/>
      <c r="O22" s="131"/>
      <c r="P22" s="136"/>
      <c r="Q22" s="108"/>
      <c r="R22" s="133"/>
      <c r="T22" s="89"/>
      <c r="U22" s="116"/>
    </row>
    <row r="23" spans="1:21">
      <c r="A23" s="101"/>
      <c r="B23" s="109" t="s">
        <v>17</v>
      </c>
      <c r="C23" s="111" t="s">
        <v>22</v>
      </c>
      <c r="D23" s="113">
        <f>SUM(H23:H24)</f>
        <v>9</v>
      </c>
      <c r="E23" s="109">
        <f>SUM(I23:I24)</f>
        <v>5</v>
      </c>
      <c r="F23" s="114" t="s">
        <v>71</v>
      </c>
      <c r="G23" s="115"/>
      <c r="H23" s="52">
        <v>5</v>
      </c>
      <c r="I23" s="52">
        <v>3</v>
      </c>
      <c r="J23" s="16"/>
      <c r="K23" s="52" t="str">
        <f t="shared" si="0"/>
        <v/>
      </c>
      <c r="L23" s="27"/>
      <c r="M23" s="121">
        <f>(J23*I23+J24*I24)/SUM(I23:I24)</f>
        <v>0</v>
      </c>
      <c r="N23" s="97">
        <f>IF(M23&gt;=10,SUM(H23:H24),SUM(K23:K24))</f>
        <v>0</v>
      </c>
      <c r="O23" s="99" t="str">
        <f>IF(AND(L23=1,L24=1),1,IF(OR(L23=2,L24=2),2,""))</f>
        <v/>
      </c>
      <c r="P23" s="137"/>
      <c r="Q23" s="108"/>
      <c r="R23" s="133"/>
      <c r="T23" s="89"/>
      <c r="U23" s="116"/>
    </row>
    <row r="24" spans="1:21" ht="17.25" customHeight="1">
      <c r="A24" s="101"/>
      <c r="B24" s="110"/>
      <c r="C24" s="112"/>
      <c r="D24" s="113"/>
      <c r="E24" s="110"/>
      <c r="F24" s="90" t="s">
        <v>64</v>
      </c>
      <c r="G24" s="91"/>
      <c r="H24" s="52">
        <v>4</v>
      </c>
      <c r="I24" s="52">
        <v>2</v>
      </c>
      <c r="J24" s="16"/>
      <c r="K24" s="52" t="str">
        <f t="shared" si="0"/>
        <v/>
      </c>
      <c r="L24" s="27"/>
      <c r="M24" s="121"/>
      <c r="N24" s="98"/>
      <c r="O24" s="99"/>
      <c r="P24" s="137"/>
      <c r="Q24" s="108"/>
      <c r="R24" s="133"/>
      <c r="T24" s="89"/>
      <c r="U24" s="116"/>
    </row>
    <row r="25" spans="1:21" ht="18" customHeight="1" thickBot="1">
      <c r="A25" s="101"/>
      <c r="B25" s="70" t="s">
        <v>14</v>
      </c>
      <c r="C25" s="71" t="s">
        <v>69</v>
      </c>
      <c r="D25" s="56">
        <f t="shared" ref="D25:E27" si="2">H25</f>
        <v>6</v>
      </c>
      <c r="E25" s="56">
        <f t="shared" si="2"/>
        <v>3</v>
      </c>
      <c r="F25" s="127" t="s">
        <v>68</v>
      </c>
      <c r="G25" s="126"/>
      <c r="H25" s="52">
        <v>6</v>
      </c>
      <c r="I25" s="52">
        <v>3</v>
      </c>
      <c r="J25" s="65"/>
      <c r="K25" s="69" t="str">
        <f t="shared" si="0"/>
        <v/>
      </c>
      <c r="L25" s="66"/>
      <c r="M25" s="74">
        <f>J25</f>
        <v>0</v>
      </c>
      <c r="N25" s="56" t="str">
        <f>IF(M25&gt;=10,H25,"")</f>
        <v/>
      </c>
      <c r="O25" s="75"/>
      <c r="P25" s="137"/>
      <c r="Q25" s="108"/>
      <c r="R25" s="133"/>
      <c r="T25" s="76"/>
      <c r="U25" s="116"/>
    </row>
    <row r="26" spans="1:21" ht="17.25" customHeight="1" thickBot="1">
      <c r="A26" s="101"/>
      <c r="B26" s="73" t="s">
        <v>15</v>
      </c>
      <c r="C26" s="80" t="s">
        <v>13</v>
      </c>
      <c r="D26" s="56">
        <f t="shared" si="2"/>
        <v>2</v>
      </c>
      <c r="E26" s="56">
        <f t="shared" si="2"/>
        <v>2</v>
      </c>
      <c r="F26" s="127" t="s">
        <v>54</v>
      </c>
      <c r="G26" s="146"/>
      <c r="H26" s="58">
        <v>2</v>
      </c>
      <c r="I26" s="58">
        <v>2</v>
      </c>
      <c r="J26" s="65"/>
      <c r="K26" s="58" t="str">
        <f t="shared" si="0"/>
        <v/>
      </c>
      <c r="L26" s="66"/>
      <c r="M26" s="63">
        <f>J26</f>
        <v>0</v>
      </c>
      <c r="N26" s="56" t="str">
        <f>IF(M26&gt;=10,H26,"")</f>
        <v/>
      </c>
      <c r="O26" s="61"/>
      <c r="P26" s="137"/>
      <c r="Q26" s="108"/>
      <c r="R26" s="133"/>
      <c r="T26" s="62"/>
      <c r="U26" s="116"/>
    </row>
    <row r="27" spans="1:21" ht="15" thickBot="1">
      <c r="A27" s="102"/>
      <c r="B27" s="38" t="s">
        <v>16</v>
      </c>
      <c r="C27" s="49" t="s">
        <v>8</v>
      </c>
      <c r="D27" s="56">
        <f t="shared" si="2"/>
        <v>1</v>
      </c>
      <c r="E27" s="56">
        <f t="shared" si="2"/>
        <v>1</v>
      </c>
      <c r="F27" s="92" t="s">
        <v>53</v>
      </c>
      <c r="G27" s="93"/>
      <c r="H27" s="56">
        <v>1</v>
      </c>
      <c r="I27" s="56">
        <v>1</v>
      </c>
      <c r="J27" s="18"/>
      <c r="K27" s="56" t="str">
        <f t="shared" si="0"/>
        <v/>
      </c>
      <c r="L27" s="33"/>
      <c r="M27" s="63">
        <f>J27</f>
        <v>0</v>
      </c>
      <c r="N27" s="56" t="str">
        <f>IF(M27&gt;=10,H27,"")</f>
        <v/>
      </c>
      <c r="O27" s="57" t="str">
        <f>IF(L27="","",L27)</f>
        <v/>
      </c>
      <c r="P27" s="138"/>
      <c r="Q27" s="139"/>
      <c r="R27" s="134"/>
      <c r="T27" s="45"/>
      <c r="U27" s="116"/>
    </row>
    <row r="28" spans="1:21" s="3" customFormat="1" ht="15" customHeight="1">
      <c r="A28" s="94" t="str">
        <f>"Moyenne annuelle "&amp;R10&amp;" : "&amp;(ROUND(SUM(P14*SUM(E14:E20)+P21*SUM(E21:E27))/SUM(E14:E27),2))</f>
        <v>Moyenne annuelle M1 : 0</v>
      </c>
      <c r="B28" s="94"/>
      <c r="C28" s="94"/>
      <c r="D28" s="94"/>
      <c r="G28" s="95" t="str">
        <f>"Total des crédits cumulés pour l'année (S1+S2) : "&amp;SUM(Q14:Q27)</f>
        <v>Total des crédits cumulés pour l'année (S1+S2) : 30</v>
      </c>
      <c r="H28" s="95"/>
      <c r="I28" s="95"/>
      <c r="J28" s="95"/>
      <c r="K28" s="95"/>
      <c r="L28" s="41"/>
      <c r="M28" s="96" t="str">
        <f>" Total des crédits dans le cursus : "&amp;IF(R10="L1",Q21+Q14,IF(R10="L2",L28+60,L28+120))</f>
        <v xml:space="preserve"> Total des crédits dans le cursus : 120</v>
      </c>
      <c r="N28" s="96"/>
      <c r="O28" s="96"/>
      <c r="P28" s="96"/>
      <c r="Q28" s="96"/>
      <c r="R28" s="96"/>
    </row>
    <row r="29" spans="1:21" s="3" customFormat="1" ht="12.75">
      <c r="A29" s="87" t="str">
        <f>"Décision du jury :  Admis(e) / Session "&amp;IF(AND(R14=1,R21=1),1,IF(OR(R14=2,R21=2),2,""))</f>
        <v xml:space="preserve">Décision du jury :  Admis(e) / Session </v>
      </c>
      <c r="B29" s="87"/>
      <c r="C29" s="87"/>
      <c r="D29" s="87"/>
      <c r="E29" s="87"/>
      <c r="F29" s="87"/>
      <c r="G29" s="1"/>
      <c r="H29" s="53"/>
      <c r="I29" s="1"/>
      <c r="J29" s="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88" t="s">
        <v>45</v>
      </c>
      <c r="L30" s="88"/>
      <c r="M30" s="88"/>
      <c r="N30" s="88"/>
      <c r="O30" s="88"/>
      <c r="P30" s="88"/>
      <c r="Q30" s="88"/>
      <c r="R30" s="88"/>
    </row>
    <row r="31" spans="1:21" s="3" customFormat="1" ht="12.75">
      <c r="A31" s="1"/>
      <c r="B31" s="88"/>
      <c r="C31" s="88"/>
      <c r="D31" s="88"/>
      <c r="E31" s="1"/>
      <c r="F31" s="1"/>
      <c r="G31" s="1"/>
      <c r="H31" s="1"/>
      <c r="I31" s="1"/>
      <c r="J31" s="2"/>
      <c r="K31" s="88" t="s">
        <v>18</v>
      </c>
      <c r="L31" s="88"/>
      <c r="M31" s="88"/>
      <c r="N31" s="88"/>
      <c r="O31" s="88"/>
      <c r="P31" s="88"/>
      <c r="Q31" s="88"/>
      <c r="R31" s="88"/>
    </row>
  </sheetData>
  <sheetProtection selectLockedCells="1"/>
  <mergeCells count="86"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C1:G1"/>
    <mergeCell ref="H1:R1"/>
    <mergeCell ref="A5:R5"/>
    <mergeCell ref="A6:E6"/>
    <mergeCell ref="A7:B7"/>
    <mergeCell ref="E7:F7"/>
    <mergeCell ref="H7:I7"/>
    <mergeCell ref="K7:L7"/>
    <mergeCell ref="N7:O7"/>
    <mergeCell ref="A14:A20"/>
    <mergeCell ref="B14:B15"/>
    <mergeCell ref="C14:C15"/>
    <mergeCell ref="D14:D15"/>
    <mergeCell ref="E14:E15"/>
    <mergeCell ref="B16:B17"/>
    <mergeCell ref="C16:C17"/>
    <mergeCell ref="D16:D17"/>
    <mergeCell ref="E16:E17"/>
    <mergeCell ref="J12:L12"/>
    <mergeCell ref="F16:G16"/>
    <mergeCell ref="E21:E22"/>
    <mergeCell ref="P14:P20"/>
    <mergeCell ref="Q14:Q20"/>
    <mergeCell ref="R14:R20"/>
    <mergeCell ref="P21:P27"/>
    <mergeCell ref="Q21:Q27"/>
    <mergeCell ref="R21:R27"/>
    <mergeCell ref="F14:G14"/>
    <mergeCell ref="M14:M15"/>
    <mergeCell ref="N14:N15"/>
    <mergeCell ref="O14:O15"/>
    <mergeCell ref="F26:G26"/>
    <mergeCell ref="F15:G15"/>
    <mergeCell ref="U14:U20"/>
    <mergeCell ref="F18:G18"/>
    <mergeCell ref="F21:G21"/>
    <mergeCell ref="M16:M17"/>
    <mergeCell ref="N16:N17"/>
    <mergeCell ref="O16:O17"/>
    <mergeCell ref="F17:G17"/>
    <mergeCell ref="F20:G20"/>
    <mergeCell ref="T21:T22"/>
    <mergeCell ref="U21:U27"/>
    <mergeCell ref="F22:G22"/>
    <mergeCell ref="F25:G25"/>
    <mergeCell ref="M23:M24"/>
    <mergeCell ref="M21:M22"/>
    <mergeCell ref="N21:N22"/>
    <mergeCell ref="O21:O22"/>
    <mergeCell ref="B23:B24"/>
    <mergeCell ref="C23:C24"/>
    <mergeCell ref="D23:D24"/>
    <mergeCell ref="E23:E24"/>
    <mergeCell ref="F23:G23"/>
    <mergeCell ref="A29:F29"/>
    <mergeCell ref="K30:R30"/>
    <mergeCell ref="B31:D31"/>
    <mergeCell ref="K31:R31"/>
    <mergeCell ref="T23:T24"/>
    <mergeCell ref="F24:G24"/>
    <mergeCell ref="F27:G27"/>
    <mergeCell ref="A28:D28"/>
    <mergeCell ref="G28:K28"/>
    <mergeCell ref="M28:R28"/>
    <mergeCell ref="N23:N24"/>
    <mergeCell ref="O23:O24"/>
    <mergeCell ref="A21:A27"/>
    <mergeCell ref="B21:B22"/>
    <mergeCell ref="C21:C22"/>
    <mergeCell ref="D21:D2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30"/>
  <sheetViews>
    <sheetView zoomScale="118" zoomScaleNormal="118" workbookViewId="0">
      <selection activeCell="J14" sqref="J14:J26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3" style="6" customWidth="1"/>
    <col min="4" max="4" width="9.42578125" style="6" customWidth="1"/>
    <col min="5" max="5" width="4.42578125" style="6" customWidth="1"/>
    <col min="6" max="6" width="11" style="6"/>
    <col min="7" max="7" width="24.5703125" style="6" customWidth="1"/>
    <col min="8" max="8" width="7" style="6" customWidth="1"/>
    <col min="9" max="9" width="4" style="6" customWidth="1"/>
    <col min="10" max="10" width="5.85546875" style="6" customWidth="1"/>
    <col min="11" max="11" width="5.5703125" style="6" customWidth="1"/>
    <col min="12" max="12" width="8" style="6" bestFit="1" customWidth="1"/>
    <col min="13" max="13" width="8" style="6" customWidth="1"/>
    <col min="14" max="14" width="5.5703125" style="6" customWidth="1"/>
    <col min="15" max="15" width="6.42578125" style="6" bestFit="1" customWidth="1"/>
    <col min="16" max="16" width="5.28515625" style="6" customWidth="1"/>
    <col min="17" max="17" width="5.7109375" style="6" customWidth="1"/>
    <col min="18" max="18" width="6.42578125" style="6" bestFit="1" customWidth="1"/>
    <col min="19" max="16384" width="11" style="6"/>
  </cols>
  <sheetData>
    <row r="1" spans="1:21" s="3" customFormat="1" ht="14.25" customHeight="1">
      <c r="A1" s="9"/>
      <c r="B1" s="9"/>
      <c r="C1" s="153" t="s">
        <v>21</v>
      </c>
      <c r="D1" s="153"/>
      <c r="E1" s="153"/>
      <c r="F1" s="153"/>
      <c r="G1" s="153"/>
      <c r="H1" s="153" t="s">
        <v>23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21" s="3" customFormat="1" ht="14.25" customHeight="1">
      <c r="A2" s="1"/>
      <c r="B2" s="1"/>
      <c r="C2" s="1"/>
      <c r="D2" s="14" t="s">
        <v>41</v>
      </c>
      <c r="E2" s="14"/>
      <c r="F2" s="14"/>
      <c r="G2" s="14"/>
      <c r="H2" s="14"/>
      <c r="I2" s="14"/>
      <c r="J2" s="14"/>
      <c r="K2" s="10"/>
      <c r="L2" s="1"/>
      <c r="M2" s="1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4" t="s">
        <v>40</v>
      </c>
      <c r="E3" s="14"/>
      <c r="F3" s="14"/>
      <c r="G3" s="14"/>
      <c r="H3" s="14"/>
      <c r="I3" s="14"/>
      <c r="J3" s="14"/>
      <c r="K3" s="10"/>
      <c r="L3" s="1"/>
      <c r="M3" s="1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4" t="s">
        <v>44</v>
      </c>
      <c r="E4" s="14"/>
      <c r="F4" s="14"/>
      <c r="G4" s="15"/>
      <c r="H4" s="14"/>
      <c r="I4" s="14"/>
      <c r="J4" s="14"/>
      <c r="K4" s="10"/>
      <c r="L4" s="1"/>
      <c r="M4" s="1"/>
      <c r="N4" s="1"/>
      <c r="O4" s="1"/>
      <c r="P4" s="2"/>
      <c r="Q4" s="1"/>
      <c r="R4" s="1"/>
    </row>
    <row r="5" spans="1:21" s="3" customFormat="1" ht="27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1" s="3" customFormat="1" ht="12.75">
      <c r="A6" s="155" t="s">
        <v>0</v>
      </c>
      <c r="B6" s="155"/>
      <c r="C6" s="155"/>
      <c r="D6" s="155"/>
      <c r="E6" s="155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3" customFormat="1" ht="12.75">
      <c r="A7" s="156" t="s">
        <v>24</v>
      </c>
      <c r="B7" s="156"/>
      <c r="C7" s="22"/>
      <c r="D7" s="11" t="s">
        <v>1</v>
      </c>
      <c r="E7" s="157"/>
      <c r="F7" s="157"/>
      <c r="G7" s="1" t="s">
        <v>25</v>
      </c>
      <c r="H7" s="157"/>
      <c r="I7" s="157"/>
      <c r="J7" s="4" t="s">
        <v>26</v>
      </c>
      <c r="K7" s="157"/>
      <c r="L7" s="157"/>
      <c r="M7" s="1" t="s">
        <v>34</v>
      </c>
      <c r="N7" s="157"/>
      <c r="O7" s="157"/>
      <c r="P7" s="5" t="s">
        <v>33</v>
      </c>
      <c r="Q7" s="1"/>
      <c r="R7" s="1"/>
    </row>
    <row r="8" spans="1:21" s="3" customFormat="1" ht="12.75">
      <c r="A8" s="155" t="s">
        <v>27</v>
      </c>
      <c r="B8" s="155"/>
      <c r="C8" s="155"/>
      <c r="D8" s="88"/>
      <c r="E8" s="88"/>
      <c r="F8" s="156" t="s">
        <v>57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1" s="3" customFormat="1" ht="12.75">
      <c r="A9" s="1" t="s">
        <v>42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39" t="s">
        <v>35</v>
      </c>
      <c r="R10" s="39" t="s">
        <v>46</v>
      </c>
    </row>
    <row r="11" spans="1:21" ht="17.25" customHeight="1">
      <c r="A11" s="158" t="s">
        <v>7</v>
      </c>
      <c r="B11" s="161" t="s">
        <v>37</v>
      </c>
      <c r="C11" s="162"/>
      <c r="D11" s="162"/>
      <c r="E11" s="163"/>
      <c r="F11" s="161" t="s">
        <v>30</v>
      </c>
      <c r="G11" s="162"/>
      <c r="H11" s="162"/>
      <c r="I11" s="163"/>
      <c r="J11" s="161" t="s">
        <v>31</v>
      </c>
      <c r="K11" s="162"/>
      <c r="L11" s="162"/>
      <c r="M11" s="162"/>
      <c r="N11" s="162"/>
      <c r="O11" s="162"/>
      <c r="P11" s="162"/>
      <c r="Q11" s="162"/>
      <c r="R11" s="164"/>
    </row>
    <row r="12" spans="1:21">
      <c r="A12" s="159"/>
      <c r="B12" s="109" t="s">
        <v>29</v>
      </c>
      <c r="C12" s="97" t="s">
        <v>28</v>
      </c>
      <c r="D12" s="166" t="s">
        <v>10</v>
      </c>
      <c r="E12" s="109" t="s">
        <v>2</v>
      </c>
      <c r="F12" s="97" t="s">
        <v>3</v>
      </c>
      <c r="G12" s="169"/>
      <c r="H12" s="166" t="s">
        <v>10</v>
      </c>
      <c r="I12" s="109" t="s">
        <v>2</v>
      </c>
      <c r="J12" s="122" t="s">
        <v>19</v>
      </c>
      <c r="K12" s="147"/>
      <c r="L12" s="148"/>
      <c r="M12" s="122" t="s">
        <v>6</v>
      </c>
      <c r="N12" s="147"/>
      <c r="O12" s="148"/>
      <c r="P12" s="122" t="s">
        <v>7</v>
      </c>
      <c r="Q12" s="147"/>
      <c r="R12" s="168"/>
    </row>
    <row r="13" spans="1:21" ht="17.25" customHeight="1" thickBot="1">
      <c r="A13" s="160"/>
      <c r="B13" s="139"/>
      <c r="C13" s="165"/>
      <c r="D13" s="167"/>
      <c r="E13" s="139"/>
      <c r="F13" s="165"/>
      <c r="G13" s="170"/>
      <c r="H13" s="167"/>
      <c r="I13" s="139"/>
      <c r="J13" s="35" t="s">
        <v>4</v>
      </c>
      <c r="K13" s="32" t="s">
        <v>11</v>
      </c>
      <c r="L13" s="32" t="s">
        <v>9</v>
      </c>
      <c r="M13" s="69" t="s">
        <v>4</v>
      </c>
      <c r="N13" s="69" t="s">
        <v>11</v>
      </c>
      <c r="O13" s="69" t="s">
        <v>5</v>
      </c>
      <c r="P13" s="35" t="s">
        <v>4</v>
      </c>
      <c r="Q13" s="32" t="s">
        <v>11</v>
      </c>
      <c r="R13" s="40" t="s">
        <v>5</v>
      </c>
      <c r="T13" s="7"/>
      <c r="U13" s="7"/>
    </row>
    <row r="14" spans="1:21" ht="16.5" customHeight="1" thickBot="1">
      <c r="A14" s="149" t="s">
        <v>38</v>
      </c>
      <c r="B14" s="107" t="s">
        <v>14</v>
      </c>
      <c r="C14" s="185" t="s">
        <v>12</v>
      </c>
      <c r="D14" s="107">
        <f>SUM(H14:H15)</f>
        <v>12</v>
      </c>
      <c r="E14" s="107">
        <f>SUM(I14:I15)</f>
        <v>6</v>
      </c>
      <c r="F14" s="140" t="s">
        <v>60</v>
      </c>
      <c r="G14" s="141"/>
      <c r="H14" s="12">
        <v>6</v>
      </c>
      <c r="I14" s="12">
        <v>3</v>
      </c>
      <c r="J14" s="17"/>
      <c r="K14" s="12" t="str">
        <f>IF(J14&gt;=10,H14,"")</f>
        <v/>
      </c>
      <c r="L14" s="19"/>
      <c r="M14" s="183">
        <f>(J14*I14+J15*I15)/SUM(I14:I15)</f>
        <v>0</v>
      </c>
      <c r="N14" s="83">
        <f>IF(M14&gt;=10,SUM(H14:H15),SUM(K14:K15))</f>
        <v>0</v>
      </c>
      <c r="O14" s="84" t="str">
        <f>IF(OR(AND(L14=2,L16=""),AND(L14=2,L16=""),OR(L14=2,L16=2)),2,IF(AND(L14=1,L16=1),1,""))</f>
        <v/>
      </c>
      <c r="P14" s="135">
        <f>(J14*I14+J15*I15+J16*I16+J17*I17+J18*I18+J19*I19+J20*I20)/SUM(I14:I20)</f>
        <v>0</v>
      </c>
      <c r="Q14" s="107">
        <f>IF(P14&gt;=10,30,N14+N17)</f>
        <v>0</v>
      </c>
      <c r="R14" s="132" t="str">
        <f>IF(AND(O14=1,O17=1,O19=1,O20=1),1,IF(OR(O14=2,O17=2,O19=2,O20=2),2,""))</f>
        <v/>
      </c>
      <c r="T14" s="7"/>
      <c r="U14" s="116"/>
    </row>
    <row r="15" spans="1:21" ht="15.75" customHeight="1">
      <c r="A15" s="150"/>
      <c r="B15" s="110"/>
      <c r="C15" s="188"/>
      <c r="D15" s="110"/>
      <c r="E15" s="110"/>
      <c r="F15" s="178" t="s">
        <v>61</v>
      </c>
      <c r="G15" s="189"/>
      <c r="H15" s="59">
        <v>6</v>
      </c>
      <c r="I15" s="59">
        <v>3</v>
      </c>
      <c r="J15" s="20"/>
      <c r="K15" s="60" t="str">
        <f>IF(J15&gt;=10,H15,"")</f>
        <v/>
      </c>
      <c r="L15" s="29"/>
      <c r="M15" s="143"/>
      <c r="N15" s="81"/>
      <c r="O15" s="85"/>
      <c r="P15" s="136"/>
      <c r="Q15" s="108"/>
      <c r="R15" s="133"/>
      <c r="T15" s="7"/>
      <c r="U15" s="116"/>
    </row>
    <row r="16" spans="1:21">
      <c r="A16" s="150"/>
      <c r="B16" s="77" t="s">
        <v>14</v>
      </c>
      <c r="C16" s="82" t="s">
        <v>67</v>
      </c>
      <c r="D16" s="73">
        <f>H16</f>
        <v>6</v>
      </c>
      <c r="E16" s="73">
        <f>I16</f>
        <v>3</v>
      </c>
      <c r="F16" s="127" t="s">
        <v>62</v>
      </c>
      <c r="G16" s="126"/>
      <c r="H16" s="26">
        <v>6</v>
      </c>
      <c r="I16" s="26">
        <v>3</v>
      </c>
      <c r="J16" s="16"/>
      <c r="K16" s="26" t="str">
        <f>IF(J16&gt;=10,H16,"")</f>
        <v/>
      </c>
      <c r="L16" s="27"/>
      <c r="M16" s="78">
        <f>J16</f>
        <v>0</v>
      </c>
      <c r="N16" s="82"/>
      <c r="O16" s="86"/>
      <c r="P16" s="136"/>
      <c r="Q16" s="108"/>
      <c r="R16" s="133"/>
      <c r="T16" s="7"/>
      <c r="U16" s="116"/>
    </row>
    <row r="17" spans="1:21" ht="12.75" customHeight="1">
      <c r="A17" s="150"/>
      <c r="B17" s="109" t="s">
        <v>17</v>
      </c>
      <c r="C17" s="111" t="s">
        <v>22</v>
      </c>
      <c r="D17" s="113">
        <f>SUM(H17:H18)</f>
        <v>9</v>
      </c>
      <c r="E17" s="104">
        <f>SUM(I17:I18)</f>
        <v>5</v>
      </c>
      <c r="F17" s="127" t="s">
        <v>58</v>
      </c>
      <c r="G17" s="146"/>
      <c r="H17" s="26">
        <v>5</v>
      </c>
      <c r="I17" s="26">
        <v>3</v>
      </c>
      <c r="J17" s="16"/>
      <c r="K17" s="26" t="str">
        <f t="shared" ref="K17:K21" si="0">IF(J17&gt;=10,H17,"")</f>
        <v/>
      </c>
      <c r="L17" s="27"/>
      <c r="M17" s="121">
        <f>(J17*I17+J18*I18)/SUM(I17:I18)</f>
        <v>0</v>
      </c>
      <c r="N17" s="122">
        <f>IF(M17&gt;=10,SUM(H17:H18),SUM(K17:K18))</f>
        <v>0</v>
      </c>
      <c r="O17" s="99" t="str">
        <f>IF(AND(L17=1,L18=1),1,IF(OR(L17=2,L18=2),2,""))</f>
        <v/>
      </c>
      <c r="P17" s="137"/>
      <c r="Q17" s="108"/>
      <c r="R17" s="133"/>
      <c r="T17" s="7"/>
      <c r="U17" s="116"/>
    </row>
    <row r="18" spans="1:21" ht="12" customHeight="1">
      <c r="A18" s="150"/>
      <c r="B18" s="110"/>
      <c r="C18" s="112"/>
      <c r="D18" s="113"/>
      <c r="E18" s="152"/>
      <c r="F18" s="178" t="s">
        <v>59</v>
      </c>
      <c r="G18" s="123"/>
      <c r="H18" s="26">
        <v>4</v>
      </c>
      <c r="I18" s="26">
        <v>2</v>
      </c>
      <c r="J18" s="16"/>
      <c r="K18" s="26" t="str">
        <f t="shared" si="0"/>
        <v/>
      </c>
      <c r="L18" s="27"/>
      <c r="M18" s="121"/>
      <c r="N18" s="122"/>
      <c r="O18" s="99"/>
      <c r="P18" s="137"/>
      <c r="Q18" s="108"/>
      <c r="R18" s="133"/>
      <c r="T18" s="7"/>
      <c r="U18" s="116"/>
    </row>
    <row r="19" spans="1:21" ht="15" customHeight="1">
      <c r="A19" s="150"/>
      <c r="B19" s="77" t="s">
        <v>16</v>
      </c>
      <c r="C19" s="25" t="s">
        <v>8</v>
      </c>
      <c r="D19" s="26">
        <f>H19</f>
        <v>1</v>
      </c>
      <c r="E19" s="26">
        <f>I19</f>
        <v>1</v>
      </c>
      <c r="F19" s="30" t="s">
        <v>55</v>
      </c>
      <c r="G19" s="31"/>
      <c r="H19" s="24">
        <v>1</v>
      </c>
      <c r="I19" s="23">
        <v>1</v>
      </c>
      <c r="J19" s="20"/>
      <c r="K19" s="26" t="str">
        <f t="shared" si="0"/>
        <v/>
      </c>
      <c r="L19" s="29"/>
      <c r="M19" s="28">
        <f>J19</f>
        <v>0</v>
      </c>
      <c r="N19" s="26" t="str">
        <f>IF(M19&gt;=10,H19,"")</f>
        <v/>
      </c>
      <c r="O19" s="37" t="str">
        <f>IF(L19="","",L19)</f>
        <v/>
      </c>
      <c r="P19" s="136"/>
      <c r="Q19" s="108"/>
      <c r="R19" s="133"/>
      <c r="T19" s="8"/>
      <c r="U19" s="116"/>
    </row>
    <row r="20" spans="1:21" ht="15" thickBot="1">
      <c r="A20" s="151"/>
      <c r="B20" s="79" t="s">
        <v>15</v>
      </c>
      <c r="C20" s="34" t="s">
        <v>13</v>
      </c>
      <c r="D20" s="32">
        <f>H20</f>
        <v>2</v>
      </c>
      <c r="E20" s="32">
        <f>I20</f>
        <v>2</v>
      </c>
      <c r="F20" s="92" t="s">
        <v>63</v>
      </c>
      <c r="G20" s="124"/>
      <c r="H20" s="32">
        <v>2</v>
      </c>
      <c r="I20" s="32">
        <v>2</v>
      </c>
      <c r="J20" s="18"/>
      <c r="K20" s="32" t="str">
        <f t="shared" si="0"/>
        <v/>
      </c>
      <c r="L20" s="33"/>
      <c r="M20" s="13">
        <f>J20</f>
        <v>0</v>
      </c>
      <c r="N20" s="32" t="str">
        <f>IF(M20&gt;=10,H20,"")</f>
        <v/>
      </c>
      <c r="O20" s="36" t="str">
        <f>IF(L20="","",L20)</f>
        <v/>
      </c>
      <c r="P20" s="138"/>
      <c r="Q20" s="139"/>
      <c r="R20" s="134"/>
      <c r="T20" s="8"/>
      <c r="U20" s="116"/>
    </row>
    <row r="21" spans="1:21" ht="15" customHeight="1">
      <c r="A21" s="100" t="s">
        <v>39</v>
      </c>
      <c r="B21" s="107" t="s">
        <v>14</v>
      </c>
      <c r="C21" s="185" t="s">
        <v>12</v>
      </c>
      <c r="D21" s="107">
        <f>SUM(H21:H23)</f>
        <v>30</v>
      </c>
      <c r="E21" s="107">
        <f>SUM(I21:I23)</f>
        <v>17</v>
      </c>
      <c r="F21" s="105" t="s">
        <v>56</v>
      </c>
      <c r="G21" s="179"/>
      <c r="H21" s="107">
        <v>30</v>
      </c>
      <c r="I21" s="107">
        <v>17</v>
      </c>
      <c r="J21" s="171"/>
      <c r="K21" s="107" t="str">
        <f t="shared" si="0"/>
        <v/>
      </c>
      <c r="L21" s="174"/>
      <c r="M21" s="128">
        <f>(J21*I21+J22*I22+J23*I23)/SUM(I21:I23)</f>
        <v>0</v>
      </c>
      <c r="N21" s="107">
        <f>IF(M21&gt;=10,SUM(H21:H23),SUM(K21:K23))</f>
        <v>0</v>
      </c>
      <c r="O21" s="130" t="str">
        <f>IF(AND(L21=1,L22=1,L23=1),1,IF(OR(L21=2,L22=2,L23=2),2,""))</f>
        <v/>
      </c>
      <c r="P21" s="135">
        <f>(J21*I21+J22*I22+J23*I23+J24*I24+J25*I25+J26*I26)/SUM(I21:I26)</f>
        <v>0</v>
      </c>
      <c r="Q21" s="107">
        <v>30</v>
      </c>
      <c r="R21" s="132" t="str">
        <f>IF(AND(O21=1,O24=1,O26=1),1,IF(OR(O21=2,O24=2,O26=2),2,""))</f>
        <v/>
      </c>
      <c r="T21" s="89"/>
      <c r="U21" s="116"/>
    </row>
    <row r="22" spans="1:21" ht="15" customHeight="1">
      <c r="A22" s="101"/>
      <c r="B22" s="108"/>
      <c r="C22" s="186"/>
      <c r="D22" s="108"/>
      <c r="E22" s="108"/>
      <c r="F22" s="106"/>
      <c r="G22" s="180"/>
      <c r="H22" s="108"/>
      <c r="I22" s="108"/>
      <c r="J22" s="172"/>
      <c r="K22" s="108"/>
      <c r="L22" s="175"/>
      <c r="M22" s="129"/>
      <c r="N22" s="108"/>
      <c r="O22" s="131"/>
      <c r="P22" s="136"/>
      <c r="Q22" s="108"/>
      <c r="R22" s="133"/>
      <c r="T22" s="89"/>
      <c r="U22" s="116"/>
    </row>
    <row r="23" spans="1:21" ht="15" customHeight="1">
      <c r="A23" s="101"/>
      <c r="B23" s="108"/>
      <c r="C23" s="186"/>
      <c r="D23" s="108"/>
      <c r="E23" s="108"/>
      <c r="F23" s="106"/>
      <c r="G23" s="180"/>
      <c r="H23" s="108"/>
      <c r="I23" s="108"/>
      <c r="J23" s="172"/>
      <c r="K23" s="108"/>
      <c r="L23" s="175"/>
      <c r="M23" s="129"/>
      <c r="N23" s="108"/>
      <c r="O23" s="131"/>
      <c r="P23" s="136"/>
      <c r="Q23" s="108"/>
      <c r="R23" s="133"/>
      <c r="T23" s="89"/>
      <c r="U23" s="116"/>
    </row>
    <row r="24" spans="1:21" ht="15" customHeight="1">
      <c r="A24" s="101"/>
      <c r="B24" s="108"/>
      <c r="C24" s="186"/>
      <c r="D24" s="108"/>
      <c r="E24" s="108"/>
      <c r="F24" s="106"/>
      <c r="G24" s="180"/>
      <c r="H24" s="108"/>
      <c r="I24" s="108"/>
      <c r="J24" s="172"/>
      <c r="K24" s="108"/>
      <c r="L24" s="175"/>
      <c r="M24" s="129"/>
      <c r="N24" s="108"/>
      <c r="O24" s="131"/>
      <c r="P24" s="137"/>
      <c r="Q24" s="108"/>
      <c r="R24" s="133"/>
      <c r="T24" s="89"/>
      <c r="U24" s="116"/>
    </row>
    <row r="25" spans="1:21" ht="13.5" customHeight="1">
      <c r="A25" s="101"/>
      <c r="B25" s="108"/>
      <c r="C25" s="186"/>
      <c r="D25" s="108"/>
      <c r="E25" s="108"/>
      <c r="F25" s="106"/>
      <c r="G25" s="180"/>
      <c r="H25" s="108"/>
      <c r="I25" s="108"/>
      <c r="J25" s="172"/>
      <c r="K25" s="108"/>
      <c r="L25" s="175"/>
      <c r="M25" s="129"/>
      <c r="N25" s="108"/>
      <c r="O25" s="131"/>
      <c r="P25" s="137"/>
      <c r="Q25" s="108"/>
      <c r="R25" s="133"/>
      <c r="T25" s="89"/>
      <c r="U25" s="116"/>
    </row>
    <row r="26" spans="1:21" ht="7.5" customHeight="1" thickBot="1">
      <c r="A26" s="102"/>
      <c r="B26" s="139"/>
      <c r="C26" s="187"/>
      <c r="D26" s="139"/>
      <c r="E26" s="139"/>
      <c r="F26" s="181"/>
      <c r="G26" s="182"/>
      <c r="H26" s="139"/>
      <c r="I26" s="139"/>
      <c r="J26" s="173"/>
      <c r="K26" s="139"/>
      <c r="L26" s="176"/>
      <c r="M26" s="177"/>
      <c r="N26" s="139"/>
      <c r="O26" s="184"/>
      <c r="P26" s="138"/>
      <c r="Q26" s="139"/>
      <c r="R26" s="134"/>
      <c r="T26" s="8"/>
      <c r="U26" s="116"/>
    </row>
    <row r="27" spans="1:21" s="3" customFormat="1" ht="15" customHeight="1">
      <c r="A27" s="94" t="str">
        <f>"Moyenne annuelle "&amp;R10&amp;" : "&amp;(ROUND(SUM(P14*SUM(E14:E20)+P21*SUM(E21:E26))/SUM(E14:E26),2))</f>
        <v>Moyenne annuelle M2 : 0</v>
      </c>
      <c r="B27" s="94"/>
      <c r="C27" s="94"/>
      <c r="D27" s="94"/>
      <c r="G27" s="95" t="str">
        <f>"Total des crédits cumulés pour l'année (S3+S4) : "&amp;SUM(Q14:Q26)</f>
        <v>Total des crédits cumulés pour l'année (S3+S4) : 30</v>
      </c>
      <c r="H27" s="95"/>
      <c r="I27" s="95"/>
      <c r="J27" s="95"/>
      <c r="K27" s="95"/>
      <c r="L27" s="41"/>
      <c r="M27" s="96" t="str">
        <f>" Total des crédits dans le cursus : "&amp;IF(R10="L1",Q21+Q14,IF(R10="L2",L27+60,L27+120))</f>
        <v xml:space="preserve"> Total des crédits dans le cursus : 120</v>
      </c>
      <c r="N27" s="96"/>
      <c r="O27" s="96"/>
      <c r="P27" s="96"/>
      <c r="Q27" s="96"/>
      <c r="R27" s="96"/>
    </row>
    <row r="28" spans="1:21" s="3" customFormat="1" ht="12.75">
      <c r="A28" s="87" t="str">
        <f>"Décision du jury :  Admis(e) / Session "&amp;IF(AND(R14=1,R21=1),1,IF(OR(R14=2,R21=2),2,""))</f>
        <v xml:space="preserve">Décision du jury :  Admis(e) / Session </v>
      </c>
      <c r="B28" s="87"/>
      <c r="C28" s="87"/>
      <c r="D28" s="87"/>
      <c r="E28" s="87"/>
      <c r="F28" s="87"/>
      <c r="G28" s="1"/>
      <c r="H28" s="10"/>
      <c r="I28" s="1"/>
      <c r="J28" s="2"/>
    </row>
    <row r="29" spans="1:21" s="3" customFormat="1" ht="12.75">
      <c r="B29" s="1"/>
      <c r="C29" s="1"/>
      <c r="D29" s="1"/>
      <c r="E29" s="1"/>
      <c r="F29" s="1"/>
      <c r="G29" s="1"/>
      <c r="H29" s="1"/>
      <c r="I29" s="1"/>
      <c r="J29" s="2"/>
      <c r="K29" s="88" t="s">
        <v>45</v>
      </c>
      <c r="L29" s="88"/>
      <c r="M29" s="88"/>
      <c r="N29" s="88"/>
      <c r="O29" s="88"/>
      <c r="P29" s="88"/>
      <c r="Q29" s="88"/>
      <c r="R29" s="88"/>
    </row>
    <row r="30" spans="1:21" s="3" customFormat="1" ht="12.75">
      <c r="A30" s="1"/>
      <c r="B30" s="88"/>
      <c r="C30" s="88"/>
      <c r="D30" s="88"/>
      <c r="E30" s="1"/>
      <c r="F30" s="1"/>
      <c r="G30" s="1"/>
      <c r="H30" s="1"/>
      <c r="I30" s="1"/>
      <c r="J30" s="2"/>
      <c r="K30" s="88" t="s">
        <v>18</v>
      </c>
      <c r="L30" s="88"/>
      <c r="M30" s="88"/>
      <c r="N30" s="88"/>
      <c r="O30" s="88"/>
      <c r="P30" s="88"/>
      <c r="Q30" s="88"/>
      <c r="R30" s="88"/>
    </row>
  </sheetData>
  <sheetProtection selectLockedCells="1"/>
  <mergeCells count="76">
    <mergeCell ref="B30:D30"/>
    <mergeCell ref="M27:R27"/>
    <mergeCell ref="G27:K27"/>
    <mergeCell ref="A27:D27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  <mergeCell ref="A5:R5"/>
    <mergeCell ref="A7:B7"/>
    <mergeCell ref="E7:F7"/>
    <mergeCell ref="H7:I7"/>
    <mergeCell ref="K7:L7"/>
    <mergeCell ref="N7:O7"/>
    <mergeCell ref="I12:I13"/>
    <mergeCell ref="J12:L12"/>
    <mergeCell ref="M12:O12"/>
    <mergeCell ref="F20:G20"/>
    <mergeCell ref="N17:N18"/>
    <mergeCell ref="F15:G15"/>
    <mergeCell ref="P14:P20"/>
    <mergeCell ref="M17:M18"/>
    <mergeCell ref="A14:A20"/>
    <mergeCell ref="B17:B18"/>
    <mergeCell ref="C17:C18"/>
    <mergeCell ref="D17:D18"/>
    <mergeCell ref="E17:E18"/>
    <mergeCell ref="E14:E15"/>
    <mergeCell ref="D14:D15"/>
    <mergeCell ref="C14:C15"/>
    <mergeCell ref="B14:B15"/>
    <mergeCell ref="O21:O26"/>
    <mergeCell ref="E21:E26"/>
    <mergeCell ref="D21:D26"/>
    <mergeCell ref="C21:C26"/>
    <mergeCell ref="B21:B26"/>
    <mergeCell ref="T21:T23"/>
    <mergeCell ref="T24:T25"/>
    <mergeCell ref="U14:U20"/>
    <mergeCell ref="U21:U26"/>
    <mergeCell ref="F17:G17"/>
    <mergeCell ref="Q14:Q20"/>
    <mergeCell ref="Q21:Q26"/>
    <mergeCell ref="R21:R26"/>
    <mergeCell ref="F18:G18"/>
    <mergeCell ref="F14:G14"/>
    <mergeCell ref="F16:G16"/>
    <mergeCell ref="O17:O18"/>
    <mergeCell ref="F21:G26"/>
    <mergeCell ref="H21:H26"/>
    <mergeCell ref="I21:I26"/>
    <mergeCell ref="M14:M15"/>
    <mergeCell ref="C1:G1"/>
    <mergeCell ref="H1:R1"/>
    <mergeCell ref="K30:R30"/>
    <mergeCell ref="K29:R29"/>
    <mergeCell ref="A28:F28"/>
    <mergeCell ref="A8:C8"/>
    <mergeCell ref="D8:E8"/>
    <mergeCell ref="P21:P26"/>
    <mergeCell ref="R14:R20"/>
    <mergeCell ref="A21:A26"/>
    <mergeCell ref="A6:E6"/>
    <mergeCell ref="J21:J26"/>
    <mergeCell ref="K21:K26"/>
    <mergeCell ref="L21:L26"/>
    <mergeCell ref="M21:M26"/>
    <mergeCell ref="N21:N26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Rleve M1 </vt:lpstr>
      <vt:lpstr>Rleve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2018-12-19T13:49:06Z</cp:lastPrinted>
  <dcterms:created xsi:type="dcterms:W3CDTF">2017-02-21T15:16:59Z</dcterms:created>
  <dcterms:modified xsi:type="dcterms:W3CDTF">2021-01-06T09:46:10Z</dcterms:modified>
</cp:coreProperties>
</file>