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Masters\"/>
    </mc:Choice>
  </mc:AlternateContent>
  <xr:revisionPtr revIDLastSave="0" documentId="13_ncr:1_{40C23860-39F4-4F37-A946-82CCC73AA3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'M1'!$A$1:$S$36</definedName>
    <definedName name="_xlnm.Print_Area" localSheetId="2">'M2'!$A$1:$S$29</definedName>
  </definedNames>
  <calcPr calcId="191029"/>
</workbook>
</file>

<file path=xl/calcChain.xml><?xml version="1.0" encoding="utf-8"?>
<calcChain xmlns="http://schemas.openxmlformats.org/spreadsheetml/2006/main">
  <c r="Q23" i="18" l="1"/>
  <c r="A6" i="18" l="1"/>
  <c r="A7" i="16"/>
  <c r="A8" i="16"/>
  <c r="E27" i="16"/>
  <c r="D27" i="16"/>
  <c r="E26" i="16"/>
  <c r="D26" i="16"/>
  <c r="E24" i="16"/>
  <c r="D24" i="16"/>
  <c r="E23" i="16"/>
  <c r="D23" i="16"/>
  <c r="E21" i="16"/>
  <c r="D21" i="16"/>
  <c r="E20" i="16"/>
  <c r="D20" i="16"/>
  <c r="E19" i="16"/>
  <c r="D19" i="16"/>
  <c r="E17" i="16"/>
  <c r="D17" i="16"/>
  <c r="E16" i="16"/>
  <c r="D16" i="16"/>
  <c r="E14" i="16"/>
  <c r="D14" i="16"/>
  <c r="E20" i="18"/>
  <c r="D20" i="18"/>
  <c r="E19" i="18"/>
  <c r="D19" i="18"/>
  <c r="E18" i="18"/>
  <c r="D18" i="18"/>
  <c r="E16" i="18"/>
  <c r="D16" i="18"/>
  <c r="E15" i="18"/>
  <c r="D15" i="18"/>
  <c r="E13" i="18"/>
  <c r="D13" i="18"/>
  <c r="P8" i="18"/>
  <c r="P9" i="16"/>
  <c r="P20" i="18"/>
  <c r="S20" i="18" s="1"/>
  <c r="N20" i="18"/>
  <c r="Q20" i="18" s="1"/>
  <c r="R20" i="18" s="1"/>
  <c r="K20" i="18"/>
  <c r="P19" i="18"/>
  <c r="N19" i="18"/>
  <c r="K19" i="18"/>
  <c r="P18" i="18"/>
  <c r="N18" i="18"/>
  <c r="K18" i="18"/>
  <c r="K17" i="18"/>
  <c r="P16" i="18"/>
  <c r="N16" i="18"/>
  <c r="K16" i="18"/>
  <c r="P15" i="18"/>
  <c r="N15" i="18"/>
  <c r="O15" i="18" s="1"/>
  <c r="K15" i="18"/>
  <c r="K14" i="18"/>
  <c r="P13" i="18"/>
  <c r="N13" i="18"/>
  <c r="K13" i="18"/>
  <c r="I8" i="18"/>
  <c r="A8" i="18"/>
  <c r="J7" i="18"/>
  <c r="H7" i="18"/>
  <c r="D7" i="18"/>
  <c r="A7" i="18"/>
  <c r="N27" i="16"/>
  <c r="O27" i="16" s="1"/>
  <c r="N26" i="16"/>
  <c r="O26" i="16" s="1"/>
  <c r="N24" i="16"/>
  <c r="N23" i="16"/>
  <c r="O23" i="16" s="1"/>
  <c r="N21" i="16"/>
  <c r="N20" i="16"/>
  <c r="N19" i="16"/>
  <c r="O19" i="16" s="1"/>
  <c r="N17" i="16"/>
  <c r="N16" i="16"/>
  <c r="O16" i="16" s="1"/>
  <c r="N14" i="16"/>
  <c r="O13" i="18" l="1"/>
  <c r="O19" i="18"/>
  <c r="O16" i="18"/>
  <c r="O18" i="18"/>
  <c r="Q21" i="16"/>
  <c r="Q14" i="16"/>
  <c r="O14" i="16"/>
  <c r="O20" i="18"/>
  <c r="S13" i="18"/>
  <c r="A22" i="18" s="1"/>
  <c r="Q13" i="18"/>
  <c r="R30" i="16"/>
  <c r="P27" i="16"/>
  <c r="K27" i="16"/>
  <c r="P26" i="16"/>
  <c r="K26" i="16"/>
  <c r="K25" i="16"/>
  <c r="O24" i="16" s="1"/>
  <c r="P24" i="16"/>
  <c r="K24" i="16"/>
  <c r="P23" i="16"/>
  <c r="K23" i="16"/>
  <c r="K22" i="16"/>
  <c r="P21" i="16"/>
  <c r="K21" i="16"/>
  <c r="O21" i="16" s="1"/>
  <c r="P20" i="16"/>
  <c r="K20" i="16"/>
  <c r="O20" i="16" s="1"/>
  <c r="P19" i="16"/>
  <c r="K19" i="16"/>
  <c r="K18" i="16"/>
  <c r="P17" i="16"/>
  <c r="K17" i="16"/>
  <c r="O17" i="16" s="1"/>
  <c r="P16" i="16"/>
  <c r="K16" i="16"/>
  <c r="K15" i="16"/>
  <c r="P14" i="16"/>
  <c r="K14" i="16"/>
  <c r="I9" i="16"/>
  <c r="A9" i="16"/>
  <c r="J8" i="16"/>
  <c r="H8" i="16"/>
  <c r="D8" i="16"/>
  <c r="R14" i="16" l="1"/>
  <c r="R21" i="16"/>
  <c r="R13" i="18"/>
  <c r="G21" i="18" s="1"/>
  <c r="S21" i="16"/>
  <c r="S14" i="16"/>
  <c r="D21" i="18"/>
  <c r="M21" i="18" l="1"/>
  <c r="G28" i="16"/>
  <c r="B29" i="16"/>
  <c r="M28" i="16"/>
  <c r="D28" i="16"/>
</calcChain>
</file>

<file path=xl/sharedStrings.xml><?xml version="1.0" encoding="utf-8"?>
<sst xmlns="http://schemas.openxmlformats.org/spreadsheetml/2006/main" count="184" uniqueCount="104">
  <si>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</si>
  <si>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</si>
  <si>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</si>
  <si>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</si>
  <si>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</si>
  <si>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</si>
  <si>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</si>
  <si>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</si>
  <si>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</si>
  <si>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</si>
  <si>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</si>
  <si>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</si>
  <si>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</si>
  <si>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</si>
  <si>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</si>
  <si>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</si>
  <si>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</si>
  <si>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</si>
  <si>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</si>
  <si>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</si>
  <si>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</si>
  <si>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</si>
  <si>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</si>
  <si>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</si>
  <si>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</si>
  <si>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</si>
  <si>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</si>
  <si>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</si>
  <si>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Faculté : Sciences de la Nature et de la Vie et Sciences de la Terre et de l'univers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</si>
  <si>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</si>
  <si>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</si>
  <si>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</si>
  <si>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</si>
  <si>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</si>
  <si>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</si>
  <si>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</si>
  <si>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</si>
  <si>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</si>
  <si>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</si>
  <si>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</si>
  <si>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</si>
  <si>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</si>
  <si>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</si>
  <si>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</si>
  <si>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</si>
  <si>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</si>
  <si>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</si>
  <si>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</si>
  <si>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</si>
  <si>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</si>
  <si>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</si>
  <si>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</si>
  <si>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</si>
  <si>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</si>
  <si>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</si>
  <si>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</si>
  <si>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</si>
  <si>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</si>
  <si>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</si>
  <si>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</si>
  <si>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</si>
  <si>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</si>
  <si>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</si>
  <si>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</si>
  <si>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</si>
  <si>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</si>
  <si>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</si>
  <si>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</si>
  <si>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</si>
  <si>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</si>
  <si>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</si>
  <si>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</si>
  <si>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</si>
  <si>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</si>
  <si>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Année : M2</t>
  </si>
  <si>
    <t>Moyenne annuelle M2 :</t>
  </si>
  <si>
    <t>Déparement : Sciences Biologiques</t>
  </si>
  <si>
    <t>L’entreprenariat</t>
  </si>
  <si>
    <t>Communication</t>
  </si>
  <si>
    <t>Législation</t>
  </si>
  <si>
    <t>Mémoire</t>
  </si>
  <si>
    <t>Semestre (3)</t>
  </si>
  <si>
    <t>Semestre (4)</t>
  </si>
  <si>
    <t>Semestre (1)</t>
  </si>
  <si>
    <t>Semestre (2)</t>
  </si>
  <si>
    <t>Année</t>
  </si>
  <si>
    <t>Fait à Bordj Bou Arréridj le</t>
  </si>
  <si>
    <t>Bases génétiques de la biodiversité</t>
  </si>
  <si>
    <t>Biologie du sol</t>
  </si>
  <si>
    <t xml:space="preserve">Dynamique des écosystèmes </t>
  </si>
  <si>
    <t>Techniques d’analyses statistiques et traitements des données</t>
  </si>
  <si>
    <t>Techniques d’analyse et instrumentation</t>
  </si>
  <si>
    <t>Les écosystèmes méditerranéens</t>
  </si>
  <si>
    <t>Ecologie des arthropodes terrestres et aquatiques</t>
  </si>
  <si>
    <t>Ecophysiologie des organismes vivants</t>
  </si>
  <si>
    <t>Méthodes d’analyses physico-chimiques et biologiques des sols</t>
  </si>
  <si>
    <t>Phytochimie</t>
  </si>
  <si>
    <t>Méthodes d’inventaire et d’étude des communautés animales et végétales</t>
  </si>
  <si>
    <t>Changement globaux et catastrophes naturelles</t>
  </si>
  <si>
    <t>Contaminations et bio-indication de la pollution</t>
  </si>
  <si>
    <t>Dynamique de la biodiversité et biologie de conservation</t>
  </si>
  <si>
    <t>Aires protégées</t>
  </si>
  <si>
    <t>Expérimentation et étude de cas</t>
  </si>
  <si>
    <t>Organisation et valorisation de la recherche scientifique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</si>
</sst>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\ yyyy"/>
  </numFmts>
  <fonts count="18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vertical="center" textRotation="90"/>
    </xf>
    <xf numFmtId="0" fontId="4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177939</xdr:colOff>
      <xdr:row>1</xdr:row>
      <xdr:rowOff>10466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C7D3D73A-6D9F-4E96-82EB-15F2BA3CB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939" y="1988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1</xdr:row>
      <xdr:rowOff>66673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99EA0697-7230-4A52-840D-3600A1ACBF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571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3" sqref="B3"/>
    </sheetView>
  </sheetViews>
  <sheetFormatPr baseColWidth="10" defaultRowHeight="12.75" x14ac:dyDescent="0.2"/>
  <cols>
    <col min="1" max="1" width="28.5703125" style="24" customWidth="1"/>
    <col min="2" max="2" width="35.85546875" style="25" bestFit="1" customWidth="1"/>
    <col min="3" max="3" width="11.42578125" style="24"/>
    <col min="4" max="4" width="26.42578125" style="29" bestFit="1" customWidth="1"/>
    <col min="5" max="6" width="35.85546875" style="29" bestFit="1" customWidth="1"/>
    <col min="7" max="16384" width="11.42578125" style="24"/>
  </cols>
  <sheetData>
    <row r="1" spans="1:6" ht="21" x14ac:dyDescent="0.2">
      <c r="A1" s="64" t="s">
        <v>40</v>
      </c>
      <c r="B1" s="64"/>
      <c r="C1" s="38"/>
      <c r="D1" s="26" t="s">
        <v>43</v>
      </c>
      <c r="E1" s="26" t="s">
        <v>47</v>
      </c>
      <c r="F1" s="27" t="s">
        <v>48</v>
      </c>
    </row>
    <row r="2" spans="1:6" x14ac:dyDescent="0.2">
      <c r="D2" s="28" t="s">
        <v>49</v>
      </c>
      <c r="E2" s="29" t="s">
        <v>55</v>
      </c>
      <c r="F2" s="29" t="s">
        <v>55</v>
      </c>
    </row>
    <row r="3" spans="1:6" x14ac:dyDescent="0.2">
      <c r="A3" s="39" t="s">
        <v>29</v>
      </c>
      <c r="B3" s="36"/>
      <c r="D3" s="28" t="s">
        <v>50</v>
      </c>
      <c r="E3" s="29" t="s">
        <v>56</v>
      </c>
      <c r="F3" s="29" t="s">
        <v>60</v>
      </c>
    </row>
    <row r="4" spans="1:6" x14ac:dyDescent="0.2">
      <c r="A4" s="39" t="s">
        <v>30</v>
      </c>
      <c r="B4" s="36"/>
      <c r="D4" s="28" t="s">
        <v>51</v>
      </c>
      <c r="E4" s="29" t="s">
        <v>57</v>
      </c>
      <c r="F4" s="29" t="s">
        <v>61</v>
      </c>
    </row>
    <row r="5" spans="1:6" x14ac:dyDescent="0.2">
      <c r="A5" s="39" t="s">
        <v>33</v>
      </c>
      <c r="B5" s="40"/>
      <c r="D5" s="28" t="s">
        <v>52</v>
      </c>
      <c r="E5" s="29" t="s">
        <v>53</v>
      </c>
      <c r="F5" s="29" t="s">
        <v>53</v>
      </c>
    </row>
    <row r="6" spans="1:6" x14ac:dyDescent="0.2">
      <c r="A6" s="39" t="s">
        <v>34</v>
      </c>
      <c r="B6" s="36"/>
      <c r="E6" s="29" t="s">
        <v>41</v>
      </c>
      <c r="F6" s="29" t="s">
        <v>62</v>
      </c>
    </row>
    <row r="7" spans="1:6" x14ac:dyDescent="0.2">
      <c r="A7" s="39" t="s">
        <v>35</v>
      </c>
      <c r="B7" s="36"/>
      <c r="E7" s="29" t="s">
        <v>54</v>
      </c>
      <c r="F7" s="29" t="s">
        <v>54</v>
      </c>
    </row>
    <row r="8" spans="1:6" x14ac:dyDescent="0.2">
      <c r="A8" s="41" t="s">
        <v>42</v>
      </c>
      <c r="B8" s="42" t="s">
        <v>39</v>
      </c>
      <c r="E8" s="29" t="s">
        <v>58</v>
      </c>
      <c r="F8" s="29" t="s">
        <v>63</v>
      </c>
    </row>
    <row r="9" spans="1:6" x14ac:dyDescent="0.2">
      <c r="A9" s="39" t="s">
        <v>36</v>
      </c>
      <c r="B9" s="36"/>
      <c r="E9" s="29" t="s">
        <v>59</v>
      </c>
      <c r="F9" s="29" t="s">
        <v>64</v>
      </c>
    </row>
    <row r="11" spans="1:6" x14ac:dyDescent="0.2">
      <c r="A11" s="65" t="s">
        <v>65</v>
      </c>
      <c r="B11" s="65"/>
    </row>
    <row r="12" spans="1:6" x14ac:dyDescent="0.2">
      <c r="A12" s="33" t="s">
        <v>37</v>
      </c>
      <c r="B12" s="33"/>
    </row>
    <row r="14" spans="1:6" x14ac:dyDescent="0.2">
      <c r="A14" s="65" t="s">
        <v>66</v>
      </c>
      <c r="B14" s="65"/>
    </row>
    <row r="15" spans="1:6" x14ac:dyDescent="0.2">
      <c r="A15" s="33" t="s">
        <v>37</v>
      </c>
      <c r="B15" s="33"/>
    </row>
    <row r="16" spans="1:6" x14ac:dyDescent="0.2">
      <c r="A16" s="33" t="s">
        <v>43</v>
      </c>
      <c r="B16" s="43" t="s">
        <v>52</v>
      </c>
    </row>
    <row r="18" spans="1:2" x14ac:dyDescent="0.2">
      <c r="A18" s="65" t="s">
        <v>67</v>
      </c>
      <c r="B18" s="65"/>
    </row>
    <row r="19" spans="1:2" x14ac:dyDescent="0.2">
      <c r="A19" s="34" t="s">
        <v>37</v>
      </c>
      <c r="B19" s="33"/>
    </row>
    <row r="20" spans="1:2" x14ac:dyDescent="0.2">
      <c r="A20" s="33" t="s">
        <v>44</v>
      </c>
      <c r="B20" s="43"/>
    </row>
    <row r="22" spans="1:2" x14ac:dyDescent="0.2">
      <c r="A22" s="62" t="s">
        <v>45</v>
      </c>
      <c r="B22" s="63"/>
    </row>
    <row r="23" spans="1:2" x14ac:dyDescent="0.2">
      <c r="A23" s="34" t="s">
        <v>37</v>
      </c>
      <c r="B23" s="36"/>
    </row>
    <row r="24" spans="1:2" x14ac:dyDescent="0.2">
      <c r="A24" s="33" t="s">
        <v>44</v>
      </c>
      <c r="B24" s="33" t="s">
        <v>64</v>
      </c>
    </row>
    <row r="26" spans="1:2" x14ac:dyDescent="0.2">
      <c r="A26" s="62" t="s">
        <v>46</v>
      </c>
      <c r="B26" s="63"/>
    </row>
    <row r="27" spans="1:2" x14ac:dyDescent="0.2">
      <c r="A27" s="34" t="s">
        <v>37</v>
      </c>
      <c r="B27" s="3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8CDE2A31-5FEE-40AC-81D1-FC0230D83E24}">
      <formula1>Filieres</formula1>
    </dataValidation>
    <dataValidation type="list" allowBlank="1" showInputMessage="1" showErrorMessage="1" sqref="B20" xr:uid="{DFBCCFE8-A434-49F9-906C-B67DD9A5A0C0}">
      <formula1>Specialite_L</formula1>
    </dataValidation>
    <dataValidation type="list" allowBlank="1" showInputMessage="1" showErrorMessage="1" sqref="B24" xr:uid="{57A75578-2713-433D-8E27-827830E774BC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2"/>
  <sheetViews>
    <sheetView tabSelected="1" view="pageBreakPreview" topLeftCell="A7" zoomScaleNormal="91" zoomScaleSheetLayoutView="100" workbookViewId="0">
      <selection activeCell="I25" sqref="I25"/>
    </sheetView>
  </sheetViews>
  <sheetFormatPr baseColWidth="10" defaultColWidth="11" defaultRowHeight="14.25" x14ac:dyDescent="0.2"/>
  <cols>
    <col min="1" max="1" width="3.7109375" style="1" customWidth="1"/>
    <col min="2" max="2" width="4.85546875" style="1" customWidth="1"/>
    <col min="3" max="3" width="12" style="1" customWidth="1"/>
    <col min="4" max="4" width="6.7109375" style="1" customWidth="1"/>
    <col min="5" max="5" width="5.42578125" style="1" customWidth="1"/>
    <col min="6" max="6" width="11" style="1"/>
    <col min="7" max="7" width="39" style="1" customWidth="1"/>
    <col min="8" max="8" width="7.28515625" style="1" customWidth="1"/>
    <col min="9" max="9" width="6.5703125" style="1" customWidth="1"/>
    <col min="10" max="10" width="6.42578125" style="1" customWidth="1"/>
    <col min="11" max="11" width="6.28515625" style="1" customWidth="1"/>
    <col min="12" max="14" width="6.140625" style="1" customWidth="1"/>
    <col min="15" max="15" width="5" style="1" customWidth="1"/>
    <col min="16" max="16" width="6.85546875" style="1" customWidth="1"/>
    <col min="17" max="17" width="6.140625" style="10" customWidth="1"/>
    <col min="18" max="18" width="6.140625" style="1" customWidth="1"/>
    <col min="19" max="19" width="6.5703125" style="1" customWidth="1"/>
    <col min="20" max="20" width="5.5703125" style="1" customWidth="1"/>
    <col min="21" max="16384" width="11" style="1"/>
  </cols>
  <sheetData>
    <row r="1" spans="1:21" s="16" customFormat="1" ht="15" customHeight="1" x14ac:dyDescent="0.2">
      <c r="A1" s="6"/>
      <c r="B1" s="6"/>
      <c r="C1" s="68" t="s">
        <v>16</v>
      </c>
      <c r="D1" s="68"/>
      <c r="E1" s="68"/>
      <c r="F1" s="68"/>
      <c r="G1" s="68"/>
      <c r="H1" s="70" t="s">
        <v>26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16" customFormat="1" ht="12.75" x14ac:dyDescent="0.2">
      <c r="A2" s="17"/>
      <c r="B2" s="17"/>
      <c r="C2" s="18"/>
      <c r="D2" s="44" t="s">
        <v>27</v>
      </c>
      <c r="E2" s="45"/>
      <c r="F2" s="45"/>
      <c r="G2" s="45"/>
      <c r="H2" s="45"/>
      <c r="I2" s="45"/>
      <c r="J2" s="45"/>
      <c r="K2" s="18"/>
      <c r="L2" s="18"/>
      <c r="M2" s="18"/>
      <c r="N2" s="18"/>
      <c r="O2" s="18"/>
      <c r="P2" s="18"/>
      <c r="Q2" s="32"/>
      <c r="R2" s="18"/>
      <c r="S2" s="18"/>
    </row>
    <row r="3" spans="1:21" s="16" customFormat="1" ht="12.75" x14ac:dyDescent="0.2">
      <c r="A3" s="17"/>
      <c r="B3" s="17"/>
      <c r="C3" s="18"/>
      <c r="D3" s="44" t="s">
        <v>28</v>
      </c>
      <c r="E3" s="45"/>
      <c r="F3" s="45"/>
      <c r="G3" s="45"/>
      <c r="H3" s="45"/>
      <c r="I3" s="45"/>
      <c r="J3" s="45"/>
      <c r="K3" s="18"/>
      <c r="L3" s="18"/>
      <c r="M3" s="18"/>
      <c r="N3" s="18"/>
      <c r="O3" s="18"/>
      <c r="P3" s="18"/>
      <c r="Q3" s="32"/>
      <c r="R3" s="18"/>
      <c r="S3" s="18"/>
    </row>
    <row r="4" spans="1:21" s="16" customFormat="1" ht="12.75" x14ac:dyDescent="0.2">
      <c r="A4" s="17"/>
      <c r="B4" s="17"/>
      <c r="C4" s="18"/>
      <c r="D4" s="44" t="s">
        <v>76</v>
      </c>
      <c r="E4" s="45"/>
      <c r="F4" s="45"/>
      <c r="G4" s="46"/>
      <c r="H4" s="45"/>
      <c r="I4" s="45"/>
      <c r="J4" s="45"/>
      <c r="K4" s="18"/>
      <c r="L4" s="18"/>
      <c r="M4" s="18"/>
      <c r="N4" s="18"/>
      <c r="O4" s="18"/>
      <c r="P4" s="18"/>
      <c r="Q4" s="32"/>
      <c r="R4" s="18"/>
      <c r="S4" s="18"/>
    </row>
    <row r="5" spans="1:21" s="16" customFormat="1" ht="67.5" customHeight="1" x14ac:dyDescent="0.2">
      <c r="A5" s="71" t="s">
        <v>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1" s="16" customFormat="1" ht="12.75" x14ac:dyDescent="0.2">
      <c r="A6" s="17"/>
      <c r="B6" s="17"/>
      <c r="C6" s="17"/>
      <c r="D6" s="17"/>
      <c r="E6" s="7" t="s">
        <v>18</v>
      </c>
      <c r="F6" s="7"/>
      <c r="G6" s="8"/>
      <c r="H6" s="7"/>
      <c r="I6" s="7"/>
      <c r="J6" s="4"/>
      <c r="K6" s="17"/>
      <c r="L6" s="17"/>
      <c r="M6" s="17"/>
      <c r="N6" s="17"/>
      <c r="O6" s="17"/>
      <c r="P6" s="17"/>
      <c r="Q6" s="9"/>
      <c r="R6" s="17"/>
      <c r="S6" s="17"/>
    </row>
    <row r="7" spans="1:21" s="16" customFormat="1" ht="12.75" x14ac:dyDescent="0.2">
      <c r="A7" s="18" t="str">
        <f>"Année Universitaire : "&amp;'Renseignement Etudiants'!B23</f>
        <v xml:space="preserve">Année Universitaire : </v>
      </c>
      <c r="B7" s="17"/>
      <c r="C7" s="17"/>
      <c r="D7" s="17"/>
      <c r="E7" s="17"/>
      <c r="F7" s="17"/>
      <c r="G7" s="17"/>
      <c r="H7" s="17"/>
      <c r="I7" s="17"/>
      <c r="J7" s="4"/>
      <c r="K7" s="17"/>
      <c r="L7" s="17"/>
      <c r="M7" s="17"/>
      <c r="N7" s="17"/>
      <c r="O7" s="17"/>
      <c r="P7" s="17"/>
      <c r="Q7" s="9"/>
      <c r="R7" s="17"/>
      <c r="S7" s="17"/>
    </row>
    <row r="8" spans="1:21" s="21" customFormat="1" ht="15" customHeight="1" x14ac:dyDescent="0.2">
      <c r="A8" s="18" t="str">
        <f>"Nom : "&amp;'Renseignement Etudiants'!B3</f>
        <v xml:space="preserve">Nom : </v>
      </c>
      <c r="B8" s="18"/>
      <c r="C8" s="23"/>
      <c r="D8" s="18" t="str">
        <f>"Prénom : "&amp;'Renseignement Etudiants'!B4</f>
        <v xml:space="preserve">Prénom : </v>
      </c>
      <c r="E8" s="18"/>
      <c r="F8" s="18"/>
      <c r="G8" s="22" t="s">
        <v>38</v>
      </c>
      <c r="H8" s="72">
        <f>'Renseignement Etudiants'!B5</f>
        <v>0</v>
      </c>
      <c r="I8" s="72"/>
      <c r="J8" s="73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73"/>
      <c r="L8" s="73"/>
      <c r="M8" s="73"/>
      <c r="N8" s="73"/>
      <c r="O8" s="73"/>
      <c r="P8" s="73"/>
      <c r="Q8" s="73"/>
      <c r="R8" s="73"/>
      <c r="S8" s="73"/>
    </row>
    <row r="9" spans="1:21" s="31" customFormat="1" ht="15" customHeight="1" x14ac:dyDescent="0.25">
      <c r="A9" s="18" t="str">
        <f>"N° Inscription : "&amp;'Renseignement Etudiants'!B9</f>
        <v xml:space="preserve">N° Inscription : </v>
      </c>
      <c r="B9" s="18"/>
      <c r="C9" s="18"/>
      <c r="D9" s="15"/>
      <c r="E9" s="18" t="s">
        <v>68</v>
      </c>
      <c r="G9" s="18"/>
      <c r="H9" s="18" t="s">
        <v>69</v>
      </c>
      <c r="I9" s="30" t="str">
        <f>'Renseignement Etudiants'!B16</f>
        <v>Ecologie et Environnenemnt</v>
      </c>
      <c r="J9" s="18"/>
      <c r="K9" s="18"/>
      <c r="L9" s="18"/>
      <c r="M9" s="18"/>
      <c r="N9" s="74" t="s">
        <v>70</v>
      </c>
      <c r="O9" s="74"/>
      <c r="P9" s="23" t="str">
        <f>'Renseignement Etudiants'!B24</f>
        <v>Biodiversité et environnement</v>
      </c>
      <c r="Q9" s="32"/>
      <c r="R9" s="18"/>
      <c r="S9" s="18"/>
    </row>
    <row r="10" spans="1:21" s="21" customFormat="1" ht="21.75" customHeight="1" x14ac:dyDescent="0.2">
      <c r="A10" s="18" t="s">
        <v>72</v>
      </c>
      <c r="B10" s="59"/>
      <c r="C10" s="59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59"/>
      <c r="O10" s="59"/>
      <c r="P10" s="59"/>
      <c r="Q10" s="61"/>
      <c r="R10" s="46" t="s">
        <v>71</v>
      </c>
      <c r="S10" s="46"/>
    </row>
    <row r="11" spans="1:21" ht="17.25" customHeight="1" x14ac:dyDescent="0.2">
      <c r="A11" s="75" t="s">
        <v>25</v>
      </c>
      <c r="B11" s="69" t="s">
        <v>24</v>
      </c>
      <c r="C11" s="69"/>
      <c r="D11" s="69"/>
      <c r="E11" s="69"/>
      <c r="F11" s="69" t="s">
        <v>21</v>
      </c>
      <c r="G11" s="69"/>
      <c r="H11" s="69"/>
      <c r="I11" s="69"/>
      <c r="J11" s="69" t="s">
        <v>22</v>
      </c>
      <c r="K11" s="69"/>
      <c r="L11" s="69"/>
      <c r="M11" s="69"/>
      <c r="N11" s="69"/>
      <c r="O11" s="69"/>
      <c r="P11" s="69"/>
      <c r="Q11" s="69"/>
      <c r="R11" s="69"/>
      <c r="S11" s="69"/>
    </row>
    <row r="12" spans="1:21" x14ac:dyDescent="0.2">
      <c r="A12" s="75"/>
      <c r="B12" s="76" t="s">
        <v>20</v>
      </c>
      <c r="C12" s="66" t="s">
        <v>19</v>
      </c>
      <c r="D12" s="77" t="s">
        <v>7</v>
      </c>
      <c r="E12" s="66" t="s">
        <v>0</v>
      </c>
      <c r="F12" s="66" t="s">
        <v>1</v>
      </c>
      <c r="G12" s="66"/>
      <c r="H12" s="77" t="s">
        <v>7</v>
      </c>
      <c r="I12" s="66" t="s">
        <v>0</v>
      </c>
      <c r="J12" s="66" t="s">
        <v>15</v>
      </c>
      <c r="K12" s="66"/>
      <c r="L12" s="66"/>
      <c r="M12" s="66"/>
      <c r="N12" s="66" t="s">
        <v>4</v>
      </c>
      <c r="O12" s="66"/>
      <c r="P12" s="66"/>
      <c r="Q12" s="66" t="s">
        <v>5</v>
      </c>
      <c r="R12" s="66"/>
      <c r="S12" s="66"/>
    </row>
    <row r="13" spans="1:21" ht="26.25" customHeight="1" x14ac:dyDescent="0.2">
      <c r="A13" s="75"/>
      <c r="B13" s="76"/>
      <c r="C13" s="66"/>
      <c r="D13" s="77"/>
      <c r="E13" s="66"/>
      <c r="F13" s="66"/>
      <c r="G13" s="66"/>
      <c r="H13" s="77"/>
      <c r="I13" s="66"/>
      <c r="J13" s="53" t="s">
        <v>2</v>
      </c>
      <c r="K13" s="48" t="s">
        <v>8</v>
      </c>
      <c r="L13" s="48" t="s">
        <v>3</v>
      </c>
      <c r="M13" s="48" t="s">
        <v>85</v>
      </c>
      <c r="N13" s="48" t="s">
        <v>2</v>
      </c>
      <c r="O13" s="48" t="s">
        <v>8</v>
      </c>
      <c r="P13" s="48" t="s">
        <v>3</v>
      </c>
      <c r="Q13" s="54" t="s">
        <v>2</v>
      </c>
      <c r="R13" s="48" t="s">
        <v>8</v>
      </c>
      <c r="S13" s="48" t="s">
        <v>3</v>
      </c>
      <c r="U13" s="2"/>
    </row>
    <row r="14" spans="1:21" x14ac:dyDescent="0.2">
      <c r="A14" s="78" t="s">
        <v>83</v>
      </c>
      <c r="B14" s="79" t="s">
        <v>10</v>
      </c>
      <c r="C14" s="79" t="s">
        <v>9</v>
      </c>
      <c r="D14" s="80">
        <f>IF(H14="","",SUM(H14:H15))</f>
        <v>12</v>
      </c>
      <c r="E14" s="80">
        <f>IF(I14="","",SUM(I14:I15))</f>
        <v>6</v>
      </c>
      <c r="F14" s="67" t="s">
        <v>87</v>
      </c>
      <c r="G14" s="67"/>
      <c r="H14" s="35">
        <v>6</v>
      </c>
      <c r="I14" s="35">
        <v>3</v>
      </c>
      <c r="J14" s="11"/>
      <c r="K14" s="51" t="str">
        <f>IF(J14&gt;=10,H14,"")</f>
        <v/>
      </c>
      <c r="L14" s="13"/>
      <c r="M14" s="13"/>
      <c r="N14" s="81" t="str">
        <f>IF(AND(J14=""),"",(SUMPRODUCT(J14:J15,I14:I15)/SUM(I14:I15)))</f>
        <v/>
      </c>
      <c r="O14" s="80" t="str">
        <f>IF(N14="","",IF(N14&gt;=10,D14,IF(SUM(K14:K15)=0,"",SUM(K14:K15))))</f>
        <v/>
      </c>
      <c r="P14" s="80" t="str">
        <f>IF(ISBLANK(L14:L15),"",IF(AVERAGE(L14:L15)&lt;1,"Remplir les sessions",MAX(L14:L15)))</f>
        <v/>
      </c>
      <c r="Q14" s="82" t="str">
        <f>IF(SUMPRODUCT(N14:N20,E14:E20)=0,"",IFERROR(SUMPRODUCT(N14:N20,E14:E20)/SUM(E14:E20),""))</f>
        <v/>
      </c>
      <c r="R14" s="66" t="str">
        <f>IF(Q14="","",IF(Q14&gt;=10,SUM(D14:D20),IF(SUM(O14:O20)=0,"",SUM(O14:O20))))</f>
        <v/>
      </c>
      <c r="S14" s="66" t="str">
        <f>IFERROR(IF(ISBLANK(P14:P20),"",IF(AVERAGE(P14:P20)&lt;1,"Remplir les sessions",MAX(P14:P20))),"")</f>
        <v/>
      </c>
      <c r="U14" s="2"/>
    </row>
    <row r="15" spans="1:21" x14ac:dyDescent="0.2">
      <c r="A15" s="78"/>
      <c r="B15" s="79"/>
      <c r="C15" s="79"/>
      <c r="D15" s="80"/>
      <c r="E15" s="80"/>
      <c r="F15" s="67" t="s">
        <v>88</v>
      </c>
      <c r="G15" s="67"/>
      <c r="H15" s="35">
        <v>6</v>
      </c>
      <c r="I15" s="35">
        <v>3</v>
      </c>
      <c r="J15" s="11"/>
      <c r="K15" s="51" t="str">
        <f t="shared" ref="K15:K27" si="0">IF(J15&gt;=10,H15,"")</f>
        <v/>
      </c>
      <c r="L15" s="13"/>
      <c r="M15" s="13"/>
      <c r="N15" s="81"/>
      <c r="O15" s="80"/>
      <c r="P15" s="80"/>
      <c r="Q15" s="82"/>
      <c r="R15" s="66"/>
      <c r="S15" s="66"/>
      <c r="U15" s="2"/>
    </row>
    <row r="16" spans="1:21" x14ac:dyDescent="0.2">
      <c r="A16" s="78"/>
      <c r="B16" s="50" t="s">
        <v>10</v>
      </c>
      <c r="C16" s="50" t="s">
        <v>9</v>
      </c>
      <c r="D16" s="51">
        <f>IF(H16="","",SUM(H16:H16))</f>
        <v>6</v>
      </c>
      <c r="E16" s="51">
        <f>IF(I16="","",SUM(I16:I16))</f>
        <v>3</v>
      </c>
      <c r="F16" s="67" t="s">
        <v>89</v>
      </c>
      <c r="G16" s="67"/>
      <c r="H16" s="35">
        <v>6</v>
      </c>
      <c r="I16" s="35">
        <v>3</v>
      </c>
      <c r="J16" s="11"/>
      <c r="K16" s="51" t="str">
        <f t="shared" si="0"/>
        <v/>
      </c>
      <c r="L16" s="13"/>
      <c r="M16" s="13"/>
      <c r="N16" s="52" t="str">
        <f>IF(AND(J16=""),"",(SUMPRODUCT(J16:J16,I16:I16)/SUM(I16:I16)))</f>
        <v/>
      </c>
      <c r="O16" s="51" t="str">
        <f>IF(N16="","",IF(N16&gt;=10,D16,IF(SUM(K16:K16)=0,"",SUM(K16:K16))))</f>
        <v/>
      </c>
      <c r="P16" s="51" t="str">
        <f>IF(ISBLANK(L16:L16),"",IF(AVERAGE(L16:L16)&lt;1,"Remplir les sessions",MAX(L16:L16)))</f>
        <v/>
      </c>
      <c r="Q16" s="82"/>
      <c r="R16" s="66"/>
      <c r="S16" s="66"/>
      <c r="U16" s="2"/>
    </row>
    <row r="17" spans="1:21" x14ac:dyDescent="0.2">
      <c r="A17" s="78"/>
      <c r="B17" s="79" t="s">
        <v>13</v>
      </c>
      <c r="C17" s="79" t="s">
        <v>17</v>
      </c>
      <c r="D17" s="80">
        <f>IF(H17="","",SUM(H17:H18))</f>
        <v>9</v>
      </c>
      <c r="E17" s="80">
        <f>IF(I17="","",SUM(I17:I18))</f>
        <v>5</v>
      </c>
      <c r="F17" s="67" t="s">
        <v>90</v>
      </c>
      <c r="G17" s="67"/>
      <c r="H17" s="35">
        <v>5</v>
      </c>
      <c r="I17" s="35">
        <v>3</v>
      </c>
      <c r="J17" s="11"/>
      <c r="K17" s="51" t="str">
        <f t="shared" si="0"/>
        <v/>
      </c>
      <c r="L17" s="13"/>
      <c r="M17" s="13"/>
      <c r="N17" s="81" t="str">
        <f>IF(AND(J17=""),"",(SUMPRODUCT(J17:J18,I17:I18)/SUM(I17:I18)))</f>
        <v/>
      </c>
      <c r="O17" s="80" t="str">
        <f>IF(N17="","",IF(N17&gt;=10,D17,IF(SUM(K17:K18)=0,"",SUM(K17:K18))))</f>
        <v/>
      </c>
      <c r="P17" s="80" t="str">
        <f>IF(ISBLANK(L17:L18),"",IF(AVERAGE(L17:L18)&lt;1,"Remplir les sessions",MAX(L17:L18)))</f>
        <v/>
      </c>
      <c r="Q17" s="82"/>
      <c r="R17" s="66"/>
      <c r="S17" s="66"/>
      <c r="U17" s="3"/>
    </row>
    <row r="18" spans="1:21" x14ac:dyDescent="0.2">
      <c r="A18" s="78"/>
      <c r="B18" s="79"/>
      <c r="C18" s="79"/>
      <c r="D18" s="80"/>
      <c r="E18" s="80"/>
      <c r="F18" s="67" t="s">
        <v>91</v>
      </c>
      <c r="G18" s="67"/>
      <c r="H18" s="35">
        <v>4</v>
      </c>
      <c r="I18" s="35">
        <v>2</v>
      </c>
      <c r="J18" s="11"/>
      <c r="K18" s="51" t="str">
        <f t="shared" si="0"/>
        <v/>
      </c>
      <c r="L18" s="13"/>
      <c r="M18" s="13"/>
      <c r="N18" s="81"/>
      <c r="O18" s="80"/>
      <c r="P18" s="80"/>
      <c r="Q18" s="82"/>
      <c r="R18" s="66"/>
      <c r="S18" s="66"/>
      <c r="U18" s="3"/>
    </row>
    <row r="19" spans="1:21" s="12" customFormat="1" x14ac:dyDescent="0.2">
      <c r="A19" s="78"/>
      <c r="B19" s="50" t="s">
        <v>11</v>
      </c>
      <c r="C19" s="50" t="s">
        <v>32</v>
      </c>
      <c r="D19" s="51">
        <f>IF(H19="","",SUM(H19:H19))</f>
        <v>2</v>
      </c>
      <c r="E19" s="51">
        <f>IF(I19="","",SUM(I19:I19))</f>
        <v>2</v>
      </c>
      <c r="F19" s="67" t="s">
        <v>60</v>
      </c>
      <c r="G19" s="67"/>
      <c r="H19" s="35">
        <v>2</v>
      </c>
      <c r="I19" s="35">
        <v>2</v>
      </c>
      <c r="J19" s="11"/>
      <c r="K19" s="51" t="str">
        <f t="shared" si="0"/>
        <v/>
      </c>
      <c r="L19" s="13"/>
      <c r="M19" s="13"/>
      <c r="N19" s="52" t="str">
        <f>IF(AND(J19=""),"",(SUMPRODUCT(J19:J19,I19:I19)/SUM(I19:I19)))</f>
        <v/>
      </c>
      <c r="O19" s="51" t="str">
        <f>IF(N19="","",IF(N19&gt;=10,D19,IF(SUM(K19:K19)=0,"",SUM(K19:K19))))</f>
        <v/>
      </c>
      <c r="P19" s="51" t="str">
        <f>IF(ISBLANK(L19:L19),"",IF(AVERAGE(L19:L19)&lt;1,"Remplir les sessions",MAX(L19:L19)))</f>
        <v/>
      </c>
      <c r="Q19" s="82"/>
      <c r="R19" s="66"/>
      <c r="S19" s="66"/>
      <c r="U19" s="3"/>
    </row>
    <row r="20" spans="1:21" x14ac:dyDescent="0.2">
      <c r="A20" s="78"/>
      <c r="B20" s="50" t="s">
        <v>12</v>
      </c>
      <c r="C20" s="50" t="s">
        <v>6</v>
      </c>
      <c r="D20" s="51">
        <f>IF(H20="","",SUM(H20:H20))</f>
        <v>1</v>
      </c>
      <c r="E20" s="51">
        <f>IF(I20="","",SUM(I20:I20))</f>
        <v>1</v>
      </c>
      <c r="F20" s="67" t="s">
        <v>78</v>
      </c>
      <c r="G20" s="67"/>
      <c r="H20" s="35">
        <v>1</v>
      </c>
      <c r="I20" s="35">
        <v>1</v>
      </c>
      <c r="J20" s="11"/>
      <c r="K20" s="51" t="str">
        <f t="shared" si="0"/>
        <v/>
      </c>
      <c r="L20" s="13"/>
      <c r="M20" s="13"/>
      <c r="N20" s="52" t="str">
        <f>IF(AND(J20=""),"",(SUMPRODUCT(J20:J20,I20:I20)/SUM(I20:I20)))</f>
        <v/>
      </c>
      <c r="O20" s="51" t="str">
        <f>IF(N20="","",IF(N20&gt;=10,D20,IF(SUM(K20:K20)=0,"",SUM(K20:K20))))</f>
        <v/>
      </c>
      <c r="P20" s="51" t="str">
        <f>IF(ISBLANK(L20:L20),"",IF(AVERAGE(L20:L20)&lt;1,"Remplir les sessions",MAX(L20:L20)))</f>
        <v/>
      </c>
      <c r="Q20" s="82"/>
      <c r="R20" s="66"/>
      <c r="S20" s="66"/>
      <c r="U20" s="3"/>
    </row>
    <row r="21" spans="1:21" x14ac:dyDescent="0.2">
      <c r="A21" s="78" t="s">
        <v>84</v>
      </c>
      <c r="B21" s="79" t="s">
        <v>10</v>
      </c>
      <c r="C21" s="79" t="s">
        <v>9</v>
      </c>
      <c r="D21" s="80">
        <f>IF(H21="","",SUM(H21:H22))</f>
        <v>12</v>
      </c>
      <c r="E21" s="80">
        <f>IF(I21="","",SUM(I21:I22))</f>
        <v>6</v>
      </c>
      <c r="F21" s="67" t="s">
        <v>92</v>
      </c>
      <c r="G21" s="67"/>
      <c r="H21" s="35">
        <v>6</v>
      </c>
      <c r="I21" s="35">
        <v>3</v>
      </c>
      <c r="J21" s="11"/>
      <c r="K21" s="51" t="str">
        <f t="shared" si="0"/>
        <v/>
      </c>
      <c r="L21" s="13"/>
      <c r="M21" s="13"/>
      <c r="N21" s="81" t="str">
        <f>IF(AND(J21=""),"",(SUMPRODUCT(J21:J22,I21:I22)/SUM(I21:I22)))</f>
        <v/>
      </c>
      <c r="O21" s="80" t="str">
        <f>IF(N21="","",IF(N21&gt;=10,D21,IF(SUM(K21:K22)=0,"",SUM(K21:K22))))</f>
        <v/>
      </c>
      <c r="P21" s="80" t="str">
        <f>IF(ISBLANK(L21:L22),"",IF(AVERAGE(L21:L22)&lt;1,"Remplir les sessions",MAX(L21:L22)))</f>
        <v/>
      </c>
      <c r="Q21" s="82" t="str">
        <f>IF(SUMPRODUCT(N21:N27,E21:E27)=0,"",IFERROR(SUMPRODUCT(N21:N27,E21:E27)/SUM(E21:E27),""))</f>
        <v/>
      </c>
      <c r="R21" s="66" t="str">
        <f>IF(Q21="","",IF(Q21&gt;=10,SUM(D21:D27),IF(SUM(O21:O27)=0,"",SUM(O21:O27))))</f>
        <v/>
      </c>
      <c r="S21" s="66" t="str">
        <f>IFERROR(IF(ISBLANK(P21:P27),"",IF(AVERAGE(P21:P27)&lt;1,"Remplir les sessions",MAX(P21:P27))),"")</f>
        <v/>
      </c>
    </row>
    <row r="22" spans="1:21" x14ac:dyDescent="0.2">
      <c r="A22" s="78"/>
      <c r="B22" s="79"/>
      <c r="C22" s="79"/>
      <c r="D22" s="80"/>
      <c r="E22" s="80"/>
      <c r="F22" s="67" t="s">
        <v>93</v>
      </c>
      <c r="G22" s="67"/>
      <c r="H22" s="35">
        <v>6</v>
      </c>
      <c r="I22" s="35">
        <v>3</v>
      </c>
      <c r="J22" s="11"/>
      <c r="K22" s="51" t="str">
        <f t="shared" si="0"/>
        <v/>
      </c>
      <c r="L22" s="13"/>
      <c r="M22" s="13"/>
      <c r="N22" s="81"/>
      <c r="O22" s="80"/>
      <c r="P22" s="80"/>
      <c r="Q22" s="82"/>
      <c r="R22" s="66"/>
      <c r="S22" s="66"/>
    </row>
    <row r="23" spans="1:21" x14ac:dyDescent="0.2">
      <c r="A23" s="78"/>
      <c r="B23" s="50" t="s">
        <v>10</v>
      </c>
      <c r="C23" s="50" t="s">
        <v>9</v>
      </c>
      <c r="D23" s="51">
        <f>IF(H23="","",SUM(H23:H23))</f>
        <v>6</v>
      </c>
      <c r="E23" s="51">
        <f>IF(I23="","",SUM(I23:I23))</f>
        <v>3</v>
      </c>
      <c r="F23" s="67" t="s">
        <v>94</v>
      </c>
      <c r="G23" s="67"/>
      <c r="H23" s="35">
        <v>6</v>
      </c>
      <c r="I23" s="35">
        <v>3</v>
      </c>
      <c r="J23" s="11"/>
      <c r="K23" s="51" t="str">
        <f t="shared" si="0"/>
        <v/>
      </c>
      <c r="L23" s="13"/>
      <c r="M23" s="13"/>
      <c r="N23" s="52" t="str">
        <f>IF(AND(J23=""),"",(SUMPRODUCT(J23:J23,I23:I23)/SUM(I23:I23)))</f>
        <v/>
      </c>
      <c r="O23" s="51" t="str">
        <f>IF(N23="","",IF(N23&gt;=10,D23,IF(SUM(K23:K23)=0,"",SUM(K23:K23))))</f>
        <v/>
      </c>
      <c r="P23" s="51" t="str">
        <f>IF(ISBLANK(L23:L23),"",IF(AVERAGE(L23:L23)&lt;1,"Remplir les sessions",MAX(L23:L23)))</f>
        <v/>
      </c>
      <c r="Q23" s="82"/>
      <c r="R23" s="66"/>
      <c r="S23" s="66"/>
    </row>
    <row r="24" spans="1:21" ht="16.5" customHeight="1" x14ac:dyDescent="0.2">
      <c r="A24" s="78"/>
      <c r="B24" s="79" t="s">
        <v>13</v>
      </c>
      <c r="C24" s="79" t="s">
        <v>17</v>
      </c>
      <c r="D24" s="80">
        <f>IF(H24="","",SUM(H24:H25))</f>
        <v>9</v>
      </c>
      <c r="E24" s="80">
        <f>IF(I24="","",SUM(I24:I25))</f>
        <v>5</v>
      </c>
      <c r="F24" s="67" t="s">
        <v>95</v>
      </c>
      <c r="G24" s="67"/>
      <c r="H24" s="35">
        <v>5</v>
      </c>
      <c r="I24" s="35">
        <v>3</v>
      </c>
      <c r="J24" s="11"/>
      <c r="K24" s="51" t="str">
        <f t="shared" si="0"/>
        <v/>
      </c>
      <c r="L24" s="13"/>
      <c r="M24" s="13"/>
      <c r="N24" s="81" t="str">
        <f>IF(AND(J24=""),"",(SUMPRODUCT(J24:J25,I24:I25)/SUM(I24:I25)))</f>
        <v/>
      </c>
      <c r="O24" s="80" t="str">
        <f>IF(N24="","",IF(N24&gt;=10,D24,IF(SUM(K24:K25)=0,"",SUM(K24:K25))))</f>
        <v/>
      </c>
      <c r="P24" s="80" t="str">
        <f>IF(ISBLANK(L24:L25),"",IF(AVERAGE(L24:L25)&lt;1,"Remplir les sessions",MAX(L24:L25)))</f>
        <v/>
      </c>
      <c r="Q24" s="82"/>
      <c r="R24" s="66"/>
      <c r="S24" s="66"/>
    </row>
    <row r="25" spans="1:21" x14ac:dyDescent="0.2">
      <c r="A25" s="78"/>
      <c r="B25" s="79"/>
      <c r="C25" s="79"/>
      <c r="D25" s="80"/>
      <c r="E25" s="80"/>
      <c r="F25" s="88" t="s">
        <v>97</v>
      </c>
      <c r="G25" s="67"/>
      <c r="H25" s="35">
        <v>4</v>
      </c>
      <c r="I25" s="35">
        <v>2</v>
      </c>
      <c r="J25" s="11"/>
      <c r="K25" s="51" t="str">
        <f t="shared" si="0"/>
        <v/>
      </c>
      <c r="L25" s="13"/>
      <c r="M25" s="13"/>
      <c r="N25" s="81"/>
      <c r="O25" s="80"/>
      <c r="P25" s="80"/>
      <c r="Q25" s="82"/>
      <c r="R25" s="66"/>
      <c r="S25" s="66"/>
    </row>
    <row r="26" spans="1:21" x14ac:dyDescent="0.2">
      <c r="A26" s="78"/>
      <c r="B26" s="50" t="s">
        <v>11</v>
      </c>
      <c r="C26" s="50" t="s">
        <v>32</v>
      </c>
      <c r="D26" s="51">
        <f>IF(H26="","",SUM(H26:H26))</f>
        <v>2</v>
      </c>
      <c r="E26" s="51">
        <f>IF(I26="","",SUM(I26:I26))</f>
        <v>2</v>
      </c>
      <c r="F26" s="67" t="s">
        <v>96</v>
      </c>
      <c r="G26" s="67"/>
      <c r="H26" s="35">
        <v>2</v>
      </c>
      <c r="I26" s="35">
        <v>2</v>
      </c>
      <c r="J26" s="11"/>
      <c r="K26" s="51" t="str">
        <f t="shared" si="0"/>
        <v/>
      </c>
      <c r="L26" s="13"/>
      <c r="M26" s="13"/>
      <c r="N26" s="52" t="str">
        <f>IF(AND(J26=""),"",(SUMPRODUCT(J26:J26,I26:I26)/SUM(I26:I26)))</f>
        <v/>
      </c>
      <c r="O26" s="51" t="str">
        <f>IF(N26="","",IF(N26&gt;=10,D26,IF(SUM(K26:K26)=0,"",SUM(K26:K26))))</f>
        <v/>
      </c>
      <c r="P26" s="51" t="str">
        <f>IF(ISBLANK(L26:L26),"",IF(AVERAGE(L26:L26)&lt;1,"Remplir les sessions",MAX(L26:L26)))</f>
        <v/>
      </c>
      <c r="Q26" s="82"/>
      <c r="R26" s="66"/>
      <c r="S26" s="66"/>
    </row>
    <row r="27" spans="1:21" ht="17.25" customHeight="1" x14ac:dyDescent="0.2">
      <c r="A27" s="78"/>
      <c r="B27" s="50" t="s">
        <v>12</v>
      </c>
      <c r="C27" s="50" t="s">
        <v>6</v>
      </c>
      <c r="D27" s="51">
        <f>IF(H27="","",SUM(H27:H27))</f>
        <v>1</v>
      </c>
      <c r="E27" s="51">
        <f>IF(I27="","",SUM(I27:I27))</f>
        <v>1</v>
      </c>
      <c r="F27" s="67" t="s">
        <v>79</v>
      </c>
      <c r="G27" s="67"/>
      <c r="H27" s="35">
        <v>1</v>
      </c>
      <c r="I27" s="35">
        <v>1</v>
      </c>
      <c r="J27" s="11"/>
      <c r="K27" s="51" t="str">
        <f t="shared" si="0"/>
        <v/>
      </c>
      <c r="L27" s="13"/>
      <c r="M27" s="13"/>
      <c r="N27" s="52" t="str">
        <f>IF(AND(J27=""),"",(SUMPRODUCT(J27:J27,I27:I27)/SUM(I27:I27)))</f>
        <v/>
      </c>
      <c r="O27" s="51" t="str">
        <f>IF(N27="","",IF(N27&gt;=10,D27,IF(SUM(K27:K27)=0,"",SUM(K27:K27))))</f>
        <v/>
      </c>
      <c r="P27" s="51" t="str">
        <f>IF(ISBLANK(L27:L27),"",IF(AVERAGE(L27:L27)&lt;1,"Remplir les sessions",MAX(L27:L27)))</f>
        <v/>
      </c>
      <c r="Q27" s="82"/>
      <c r="R27" s="66"/>
      <c r="S27" s="66"/>
    </row>
    <row r="28" spans="1:21" ht="30" customHeight="1" x14ac:dyDescent="0.2">
      <c r="A28" s="56"/>
      <c r="B28" s="57"/>
      <c r="C28" s="58" t="s">
        <v>73</v>
      </c>
      <c r="D28" s="85" t="str">
        <f>IF(AND(Q14="",Q21=""),"",AVERAGE(Q14:Q27))</f>
        <v/>
      </c>
      <c r="E28" s="85"/>
      <c r="F28" s="17"/>
      <c r="G28" s="86" t="str">
        <f>"Total des crédits cumulés pour l'année M1 (S1+S2) : "&amp;IF(SUM(R14,R21)&gt;=10,60,SUM(R14,R21))</f>
        <v>Total des crédits cumulés pour l'année M1 (S1+S2) : 0</v>
      </c>
      <c r="H28" s="86"/>
      <c r="I28" s="86"/>
      <c r="J28" s="17"/>
      <c r="K28" s="17"/>
      <c r="M28" s="47" t="str">
        <f>"Total des crédits dans le cursus de Master : "&amp;IF(SUM(R14,R21)&gt;=10,60,0+SUM(R14,R21))</f>
        <v>Total des crédits dans le cursus de Master : 0</v>
      </c>
      <c r="N28" s="47"/>
      <c r="O28" s="47"/>
      <c r="P28" s="47"/>
      <c r="Q28" s="47"/>
      <c r="R28" s="47"/>
      <c r="S28" s="47"/>
      <c r="T28" s="47"/>
      <c r="U28" s="47"/>
    </row>
    <row r="29" spans="1:21" ht="25.5" customHeight="1" x14ac:dyDescent="0.2">
      <c r="B29" s="73" t="str">
        <f>"Décision du jury : Admis(e)/Session "&amp;IF(OR(S14="",S21=""),"",MAX(S14:S21))</f>
        <v xml:space="preserve">Décision du jury : Admis(e)/Session </v>
      </c>
      <c r="C29" s="73"/>
      <c r="D29" s="73"/>
      <c r="E29" s="73"/>
      <c r="F29" s="18"/>
      <c r="G29" s="17"/>
      <c r="H29" s="5"/>
      <c r="I29" s="17"/>
      <c r="J29" s="4"/>
      <c r="K29" s="19"/>
      <c r="L29" s="20"/>
      <c r="M29" s="20"/>
      <c r="N29" s="19"/>
      <c r="O29" s="19"/>
      <c r="P29" s="19"/>
      <c r="Q29" s="20"/>
      <c r="R29" s="19"/>
      <c r="S29" s="19"/>
    </row>
    <row r="30" spans="1:21" ht="18" customHeight="1" x14ac:dyDescent="0.2">
      <c r="A30" s="19"/>
      <c r="B30" s="17"/>
      <c r="C30" s="17"/>
      <c r="D30" s="17"/>
      <c r="E30" s="17"/>
      <c r="F30" s="17"/>
      <c r="G30" s="17"/>
      <c r="H30" s="17"/>
      <c r="I30" s="17"/>
      <c r="J30" s="4"/>
      <c r="L30" s="14"/>
      <c r="M30" s="14"/>
      <c r="N30" s="87" t="s">
        <v>31</v>
      </c>
      <c r="O30" s="87"/>
      <c r="P30" s="87"/>
      <c r="Q30" s="87"/>
      <c r="R30" s="83">
        <f ca="1">TODAY()</f>
        <v>44509</v>
      </c>
      <c r="S30" s="83"/>
    </row>
    <row r="31" spans="1:21" ht="15" customHeight="1" x14ac:dyDescent="0.2">
      <c r="A31" s="17"/>
      <c r="B31" s="17"/>
      <c r="C31" s="17"/>
      <c r="D31" s="4"/>
      <c r="E31" s="17"/>
      <c r="F31" s="17"/>
      <c r="G31" s="17"/>
      <c r="H31" s="17"/>
      <c r="I31" s="17"/>
      <c r="J31" s="4"/>
      <c r="L31" s="17"/>
      <c r="M31" s="17"/>
      <c r="N31" s="17"/>
      <c r="O31" s="84" t="s">
        <v>14</v>
      </c>
      <c r="P31" s="84"/>
      <c r="Q31" s="84"/>
      <c r="R31" s="84"/>
      <c r="S31" s="84"/>
    </row>
    <row r="32" spans="1:21" ht="32.25" customHeight="1" x14ac:dyDescent="0.2"/>
  </sheetData>
  <sheetProtection sheet="1" selectLockedCells="1"/>
  <mergeCells count="76">
    <mergeCell ref="P21:P22"/>
    <mergeCell ref="Q21:Q27"/>
    <mergeCell ref="R21:R27"/>
    <mergeCell ref="B29:E29"/>
    <mergeCell ref="F21:G21"/>
    <mergeCell ref="F22:G22"/>
    <mergeCell ref="F24:G24"/>
    <mergeCell ref="F25:G25"/>
    <mergeCell ref="F26:G26"/>
    <mergeCell ref="F27:G27"/>
    <mergeCell ref="F23:G23"/>
    <mergeCell ref="R30:S30"/>
    <mergeCell ref="O31:S31"/>
    <mergeCell ref="D28:E28"/>
    <mergeCell ref="G28:I28"/>
    <mergeCell ref="N30:Q30"/>
    <mergeCell ref="Q12:S12"/>
    <mergeCell ref="A21:A27"/>
    <mergeCell ref="B21:B22"/>
    <mergeCell ref="C21:C22"/>
    <mergeCell ref="D21:D22"/>
    <mergeCell ref="E21:E22"/>
    <mergeCell ref="B24:B25"/>
    <mergeCell ref="C24:C25"/>
    <mergeCell ref="D24:D25"/>
    <mergeCell ref="E24:E25"/>
    <mergeCell ref="S21:S27"/>
    <mergeCell ref="O24:O25"/>
    <mergeCell ref="P24:P25"/>
    <mergeCell ref="N24:N25"/>
    <mergeCell ref="N21:N22"/>
    <mergeCell ref="O21:O22"/>
    <mergeCell ref="S14:S20"/>
    <mergeCell ref="N17:N18"/>
    <mergeCell ref="O17:O18"/>
    <mergeCell ref="P17:P18"/>
    <mergeCell ref="N14:N15"/>
    <mergeCell ref="O14:O15"/>
    <mergeCell ref="P14:P15"/>
    <mergeCell ref="Q14:Q20"/>
    <mergeCell ref="R14:R20"/>
    <mergeCell ref="A14:A20"/>
    <mergeCell ref="B14:B15"/>
    <mergeCell ref="C14:C15"/>
    <mergeCell ref="D14:D15"/>
    <mergeCell ref="E14:E15"/>
    <mergeCell ref="B17:B18"/>
    <mergeCell ref="C17:C18"/>
    <mergeCell ref="D17:D18"/>
    <mergeCell ref="E17:E18"/>
    <mergeCell ref="J11:S11"/>
    <mergeCell ref="H1:S1"/>
    <mergeCell ref="A5:S5"/>
    <mergeCell ref="H8:I8"/>
    <mergeCell ref="J8:S8"/>
    <mergeCell ref="N9:O9"/>
    <mergeCell ref="A11:A13"/>
    <mergeCell ref="B11:E11"/>
    <mergeCell ref="F11:I11"/>
    <mergeCell ref="B12:B13"/>
    <mergeCell ref="C12:C13"/>
    <mergeCell ref="D12:D13"/>
    <mergeCell ref="E12:E13"/>
    <mergeCell ref="H12:H13"/>
    <mergeCell ref="I12:I13"/>
    <mergeCell ref="N12:P12"/>
    <mergeCell ref="C1:G1"/>
    <mergeCell ref="F14:G14"/>
    <mergeCell ref="F15:G15"/>
    <mergeCell ref="F16:G16"/>
    <mergeCell ref="F17:G17"/>
    <mergeCell ref="J12:M12"/>
    <mergeCell ref="F18:G18"/>
    <mergeCell ref="F12:G13"/>
    <mergeCell ref="F19:G19"/>
    <mergeCell ref="F20:G20"/>
  </mergeCells>
  <phoneticPr fontId="15" type="noConversion"/>
  <conditionalFormatting sqref="L14:M27">
    <cfRule type="containsBlanks" dxfId="8" priority="4">
      <formula>LEN(TRIM(L14))=0</formula>
    </cfRule>
  </conditionalFormatting>
  <conditionalFormatting sqref="P14:P27">
    <cfRule type="cellIs" dxfId="7" priority="2" operator="greaterThan">
      <formula>2</formula>
    </cfRule>
    <cfRule type="containsBlanks" dxfId="6" priority="3">
      <formula>LEN(TRIM(P14))=0</formula>
    </cfRule>
  </conditionalFormatting>
  <conditionalFormatting sqref="S14:S27">
    <cfRule type="cellIs" dxfId="5" priority="1" operator="greaterThan">
      <formula>2</formula>
    </cfRule>
  </conditionalFormatting>
  <pageMargins left="0.19685039370078741" right="0.19685039370078741" top="0.19685039370078741" bottom="0.19685039370078741" header="0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view="pageBreakPreview" zoomScaleNormal="100" zoomScaleSheetLayoutView="100" workbookViewId="0">
      <selection activeCell="J13" sqref="J13:J14"/>
    </sheetView>
  </sheetViews>
  <sheetFormatPr baseColWidth="10" defaultColWidth="11" defaultRowHeight="14.25" x14ac:dyDescent="0.2"/>
  <cols>
    <col min="1" max="1" width="3" style="1" customWidth="1"/>
    <col min="2" max="2" width="4.5703125" style="1" customWidth="1"/>
    <col min="3" max="3" width="11.28515625" style="1" customWidth="1"/>
    <col min="4" max="4" width="5.85546875" style="1" customWidth="1"/>
    <col min="5" max="5" width="4.85546875" style="1" customWidth="1"/>
    <col min="6" max="6" width="11" style="1"/>
    <col min="7" max="7" width="33" style="1" customWidth="1"/>
    <col min="8" max="8" width="6" style="1" customWidth="1"/>
    <col min="9" max="9" width="5.42578125" style="1" customWidth="1"/>
    <col min="10" max="10" width="4.7109375" style="1" customWidth="1"/>
    <col min="11" max="12" width="5.85546875" style="1" customWidth="1"/>
    <col min="13" max="13" width="6.7109375" style="1" customWidth="1"/>
    <col min="14" max="14" width="8.28515625" style="1" customWidth="1"/>
    <col min="15" max="15" width="5.42578125" style="1" customWidth="1"/>
    <col min="16" max="16" width="6.140625" style="1" customWidth="1"/>
    <col min="17" max="17" width="5.140625" style="10" customWidth="1"/>
    <col min="18" max="18" width="5.28515625" style="1" customWidth="1"/>
    <col min="19" max="19" width="6.28515625" style="1" customWidth="1"/>
    <col min="20" max="20" width="5.28515625" style="1" customWidth="1"/>
    <col min="21" max="16384" width="11" style="1"/>
  </cols>
  <sheetData>
    <row r="1" spans="1:21" s="16" customFormat="1" ht="15" customHeight="1" x14ac:dyDescent="0.2">
      <c r="A1" s="6"/>
      <c r="B1" s="6"/>
      <c r="C1" s="68" t="s">
        <v>16</v>
      </c>
      <c r="D1" s="68"/>
      <c r="E1" s="68"/>
      <c r="F1" s="68"/>
      <c r="G1" s="68"/>
      <c r="H1" s="70" t="s">
        <v>26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16" customFormat="1" ht="12.75" x14ac:dyDescent="0.2">
      <c r="A2" s="17"/>
      <c r="B2" s="17"/>
      <c r="C2" s="18"/>
      <c r="D2" s="44" t="s">
        <v>27</v>
      </c>
      <c r="E2" s="45"/>
      <c r="F2" s="45"/>
      <c r="G2" s="45"/>
      <c r="H2" s="45"/>
      <c r="I2" s="45"/>
      <c r="J2" s="45"/>
      <c r="K2" s="18"/>
      <c r="L2" s="18"/>
      <c r="M2" s="18"/>
      <c r="N2" s="18"/>
      <c r="O2" s="18"/>
      <c r="P2" s="18"/>
      <c r="Q2" s="32"/>
      <c r="R2" s="18"/>
      <c r="S2" s="18"/>
    </row>
    <row r="3" spans="1:21" s="16" customFormat="1" ht="12.75" x14ac:dyDescent="0.2">
      <c r="A3" s="17"/>
      <c r="B3" s="17"/>
      <c r="C3" s="18"/>
      <c r="D3" s="44" t="s">
        <v>28</v>
      </c>
      <c r="E3" s="45"/>
      <c r="F3" s="45"/>
      <c r="G3" s="45"/>
      <c r="H3" s="45"/>
      <c r="I3" s="45"/>
      <c r="J3" s="45"/>
      <c r="K3" s="18"/>
      <c r="L3" s="18"/>
      <c r="M3" s="18"/>
      <c r="N3" s="18"/>
      <c r="O3" s="18"/>
      <c r="P3" s="18"/>
      <c r="Q3" s="32"/>
      <c r="R3" s="18"/>
      <c r="S3" s="18"/>
    </row>
    <row r="4" spans="1:21" s="16" customFormat="1" ht="21.75" customHeight="1" x14ac:dyDescent="0.2">
      <c r="A4" s="17"/>
      <c r="B4" s="17"/>
      <c r="C4" s="18"/>
      <c r="D4" s="44" t="s">
        <v>76</v>
      </c>
      <c r="E4" s="45"/>
      <c r="F4" s="45"/>
      <c r="G4" s="46"/>
      <c r="H4" s="45"/>
      <c r="I4" s="45"/>
      <c r="J4" s="45"/>
      <c r="K4" s="18"/>
      <c r="L4" s="18"/>
      <c r="M4" s="18"/>
      <c r="N4" s="18"/>
      <c r="O4" s="18"/>
      <c r="P4" s="18"/>
      <c r="Q4" s="32"/>
      <c r="R4" s="18"/>
      <c r="S4" s="18"/>
    </row>
    <row r="5" spans="1:21" s="16" customFormat="1" ht="48.75" customHeight="1" x14ac:dyDescent="0.2">
      <c r="A5" s="71" t="s">
        <v>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1" s="16" customFormat="1" ht="12.75" x14ac:dyDescent="0.2">
      <c r="A6" s="18" t="str">
        <f>"Année Universitaire : "&amp;'Renseignement Etudiants'!B27</f>
        <v xml:space="preserve">Année Universitaire : </v>
      </c>
      <c r="B6" s="17"/>
      <c r="C6" s="17"/>
      <c r="D6" s="17"/>
      <c r="E6" s="17"/>
      <c r="F6" s="17"/>
      <c r="G6" s="17"/>
      <c r="H6" s="17"/>
      <c r="I6" s="17"/>
      <c r="J6" s="4"/>
      <c r="K6" s="17"/>
      <c r="L6" s="17"/>
      <c r="M6" s="17"/>
      <c r="N6" s="17"/>
      <c r="O6" s="17"/>
      <c r="P6" s="17"/>
      <c r="Q6" s="9"/>
      <c r="R6" s="17"/>
      <c r="S6" s="17"/>
    </row>
    <row r="7" spans="1:21" s="21" customFormat="1" ht="15" customHeight="1" x14ac:dyDescent="0.2">
      <c r="A7" s="18" t="str">
        <f>"Nom : "&amp;'Renseignement Etudiants'!B3</f>
        <v xml:space="preserve">Nom : </v>
      </c>
      <c r="B7" s="18"/>
      <c r="C7" s="37"/>
      <c r="D7" s="91" t="str">
        <f>"Prénom : "&amp;'Renseignement Etudiants'!B4</f>
        <v xml:space="preserve">Prénom : </v>
      </c>
      <c r="E7" s="91"/>
      <c r="F7" s="91"/>
      <c r="G7" s="22" t="s">
        <v>38</v>
      </c>
      <c r="H7" s="72">
        <f>'Renseignement Etudiants'!B5</f>
        <v>0</v>
      </c>
      <c r="I7" s="72"/>
      <c r="J7" s="73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73"/>
      <c r="L7" s="73"/>
      <c r="M7" s="73"/>
      <c r="N7" s="73"/>
      <c r="O7" s="73"/>
      <c r="P7" s="73"/>
      <c r="Q7" s="73"/>
      <c r="R7" s="73"/>
      <c r="S7" s="73"/>
    </row>
    <row r="8" spans="1:21" s="31" customFormat="1" ht="15" customHeight="1" x14ac:dyDescent="0.25">
      <c r="A8" s="18" t="str">
        <f>"N° Inscription : "&amp;'Renseignement Etudiants'!B9</f>
        <v xml:space="preserve">N° Inscription : </v>
      </c>
      <c r="B8" s="18"/>
      <c r="C8" s="18"/>
      <c r="D8" s="15"/>
      <c r="E8" s="18" t="s">
        <v>68</v>
      </c>
      <c r="G8" s="18"/>
      <c r="H8" s="18" t="s">
        <v>69</v>
      </c>
      <c r="I8" s="30" t="str">
        <f>'Renseignement Etudiants'!B16</f>
        <v>Ecologie et Environnenemnt</v>
      </c>
      <c r="J8" s="18"/>
      <c r="K8" s="18"/>
      <c r="L8" s="18"/>
      <c r="M8" s="18"/>
      <c r="N8" s="74" t="s">
        <v>70</v>
      </c>
      <c r="O8" s="74"/>
      <c r="P8" s="37" t="str">
        <f>'Renseignement Etudiants'!B24</f>
        <v>Biodiversité et environnement</v>
      </c>
      <c r="Q8" s="32"/>
      <c r="R8" s="18"/>
      <c r="S8" s="18"/>
    </row>
    <row r="9" spans="1:21" s="21" customFormat="1" ht="21.75" customHeight="1" x14ac:dyDescent="0.2">
      <c r="A9" s="18" t="s">
        <v>72</v>
      </c>
      <c r="B9" s="59"/>
      <c r="C9" s="59"/>
      <c r="D9" s="59"/>
      <c r="E9" s="59"/>
      <c r="F9" s="59"/>
      <c r="G9" s="59"/>
      <c r="H9" s="59"/>
      <c r="I9" s="59"/>
      <c r="J9" s="60"/>
      <c r="K9" s="59"/>
      <c r="L9" s="59"/>
      <c r="M9" s="59"/>
      <c r="N9" s="59"/>
      <c r="O9" s="59"/>
      <c r="P9" s="59"/>
      <c r="Q9" s="61"/>
      <c r="R9" s="93" t="s">
        <v>74</v>
      </c>
      <c r="S9" s="93"/>
    </row>
    <row r="10" spans="1:21" ht="17.25" customHeight="1" x14ac:dyDescent="0.2">
      <c r="A10" s="75" t="s">
        <v>25</v>
      </c>
      <c r="B10" s="69" t="s">
        <v>24</v>
      </c>
      <c r="C10" s="69"/>
      <c r="D10" s="69"/>
      <c r="E10" s="69"/>
      <c r="F10" s="69" t="s">
        <v>21</v>
      </c>
      <c r="G10" s="69"/>
      <c r="H10" s="69"/>
      <c r="I10" s="69"/>
      <c r="J10" s="69" t="s">
        <v>22</v>
      </c>
      <c r="K10" s="69"/>
      <c r="L10" s="69"/>
      <c r="M10" s="69"/>
      <c r="N10" s="69"/>
      <c r="O10" s="69"/>
      <c r="P10" s="69"/>
      <c r="Q10" s="69"/>
      <c r="R10" s="69"/>
      <c r="S10" s="69"/>
    </row>
    <row r="11" spans="1:21" x14ac:dyDescent="0.2">
      <c r="A11" s="90"/>
      <c r="B11" s="76" t="s">
        <v>20</v>
      </c>
      <c r="C11" s="66" t="s">
        <v>19</v>
      </c>
      <c r="D11" s="77" t="s">
        <v>7</v>
      </c>
      <c r="E11" s="66" t="s">
        <v>0</v>
      </c>
      <c r="F11" s="66" t="s">
        <v>1</v>
      </c>
      <c r="G11" s="66"/>
      <c r="H11" s="77" t="s">
        <v>7</v>
      </c>
      <c r="I11" s="66" t="s">
        <v>0</v>
      </c>
      <c r="J11" s="66" t="s">
        <v>15</v>
      </c>
      <c r="K11" s="66"/>
      <c r="L11" s="66"/>
      <c r="M11" s="48"/>
      <c r="N11" s="66" t="s">
        <v>4</v>
      </c>
      <c r="O11" s="66"/>
      <c r="P11" s="66"/>
      <c r="Q11" s="66" t="s">
        <v>5</v>
      </c>
      <c r="R11" s="66"/>
      <c r="S11" s="66"/>
    </row>
    <row r="12" spans="1:21" ht="28.5" customHeight="1" x14ac:dyDescent="0.2">
      <c r="A12" s="90"/>
      <c r="B12" s="76"/>
      <c r="C12" s="66"/>
      <c r="D12" s="77"/>
      <c r="E12" s="66"/>
      <c r="F12" s="66"/>
      <c r="G12" s="66"/>
      <c r="H12" s="77"/>
      <c r="I12" s="66"/>
      <c r="J12" s="53" t="s">
        <v>2</v>
      </c>
      <c r="K12" s="48" t="s">
        <v>8</v>
      </c>
      <c r="L12" s="48" t="s">
        <v>3</v>
      </c>
      <c r="M12" s="49" t="s">
        <v>85</v>
      </c>
      <c r="N12" s="48" t="s">
        <v>2</v>
      </c>
      <c r="O12" s="48" t="s">
        <v>8</v>
      </c>
      <c r="P12" s="48" t="s">
        <v>3</v>
      </c>
      <c r="Q12" s="54" t="s">
        <v>2</v>
      </c>
      <c r="R12" s="48" t="s">
        <v>8</v>
      </c>
      <c r="S12" s="48" t="s">
        <v>3</v>
      </c>
      <c r="U12" s="2"/>
    </row>
    <row r="13" spans="1:21" x14ac:dyDescent="0.2">
      <c r="A13" s="78" t="s">
        <v>81</v>
      </c>
      <c r="B13" s="79" t="s">
        <v>10</v>
      </c>
      <c r="C13" s="79" t="s">
        <v>9</v>
      </c>
      <c r="D13" s="80">
        <f>IF(H13="","",SUM(H13:H14))</f>
        <v>12</v>
      </c>
      <c r="E13" s="80">
        <f>IF(I13="","",SUM(I13:I14))</f>
        <v>6</v>
      </c>
      <c r="F13" s="67" t="s">
        <v>98</v>
      </c>
      <c r="G13" s="67"/>
      <c r="H13" s="35">
        <v>6</v>
      </c>
      <c r="I13" s="35">
        <v>3</v>
      </c>
      <c r="J13" s="13"/>
      <c r="K13" s="51" t="str">
        <f>IF(J13&gt;=10,H13,"")</f>
        <v/>
      </c>
      <c r="L13" s="13"/>
      <c r="M13" s="13"/>
      <c r="N13" s="81" t="str">
        <f>IF(AND(J13=""),"",(SUMPRODUCT(J13:J14,I13:I14)/SUM(I13:I14)))</f>
        <v/>
      </c>
      <c r="O13" s="80" t="str">
        <f>IF(N13="","",IF(N13&gt;=10,D13,IF(SUM(K13:K14)=0,"",SUM(K13:K14))))</f>
        <v/>
      </c>
      <c r="P13" s="80" t="str">
        <f>IF(ISBLANK(L13:L14),"",IF(AVERAGE(L13:L14)&lt;1,"Remplir les sessions",MAX(L13:L14)))</f>
        <v/>
      </c>
      <c r="Q13" s="82" t="str">
        <f>IF(SUMPRODUCT(N13:N19,E13:E19)=0,"",IFERROR(SUMPRODUCT(N13:N19,E13:E19)/SUM(E13:E19),""))</f>
        <v/>
      </c>
      <c r="R13" s="66" t="str">
        <f>IF(Q13="","",IF(Q13&gt;=10,SUM(D13:D19),IF(SUM(O13:O19)="","",SUM(O13:O19))))</f>
        <v/>
      </c>
      <c r="S13" s="66" t="str">
        <f>IFERROR(IF(ISBLANK(P13:P19),"",IF(AVERAGE(P13:P19)&lt;1,"Remplir les sessions",MAX(P13:P19))),"")</f>
        <v/>
      </c>
      <c r="U13" s="2"/>
    </row>
    <row r="14" spans="1:21" x14ac:dyDescent="0.2">
      <c r="A14" s="78"/>
      <c r="B14" s="79"/>
      <c r="C14" s="79"/>
      <c r="D14" s="80"/>
      <c r="E14" s="80"/>
      <c r="F14" s="67" t="s">
        <v>99</v>
      </c>
      <c r="G14" s="67"/>
      <c r="H14" s="35">
        <v>6</v>
      </c>
      <c r="I14" s="35">
        <v>3</v>
      </c>
      <c r="J14" s="13"/>
      <c r="K14" s="51" t="str">
        <f t="shared" ref="K14:K20" si="0">IF(J14&gt;=10,H14,"")</f>
        <v/>
      </c>
      <c r="L14" s="13"/>
      <c r="M14" s="13"/>
      <c r="N14" s="81"/>
      <c r="O14" s="80"/>
      <c r="P14" s="80"/>
      <c r="Q14" s="82"/>
      <c r="R14" s="66"/>
      <c r="S14" s="66"/>
      <c r="U14" s="2"/>
    </row>
    <row r="15" spans="1:21" x14ac:dyDescent="0.2">
      <c r="A15" s="78"/>
      <c r="B15" s="50" t="s">
        <v>10</v>
      </c>
      <c r="C15" s="50" t="s">
        <v>9</v>
      </c>
      <c r="D15" s="51">
        <f>IF(H15="","",SUM(H15:H15))</f>
        <v>6</v>
      </c>
      <c r="E15" s="51">
        <f>IF(I15="","",SUM(I15:I15))</f>
        <v>3</v>
      </c>
      <c r="F15" s="67" t="s">
        <v>100</v>
      </c>
      <c r="G15" s="67"/>
      <c r="H15" s="35">
        <v>6</v>
      </c>
      <c r="I15" s="35">
        <v>3</v>
      </c>
      <c r="J15" s="13"/>
      <c r="K15" s="51" t="str">
        <f t="shared" si="0"/>
        <v/>
      </c>
      <c r="L15" s="13"/>
      <c r="M15" s="13"/>
      <c r="N15" s="52" t="str">
        <f>IF(AND(J15=""),"",(SUMPRODUCT(J15:J15,I15:I15)/SUM(I15:I15)))</f>
        <v/>
      </c>
      <c r="O15" s="51" t="str">
        <f>IF(N15="","",IF(N15&gt;=10,D15,IF(SUM(K15:K15)=0,"",SUM(K15:K15))))</f>
        <v/>
      </c>
      <c r="P15" s="51" t="str">
        <f>IF(ISBLANK(L15:L15),"",IF(AVERAGE(L15:L15)&lt;1,"Remplir les sessions",MAX(L15:L15)))</f>
        <v/>
      </c>
      <c r="Q15" s="82"/>
      <c r="R15" s="66"/>
      <c r="S15" s="66"/>
      <c r="U15" s="2"/>
    </row>
    <row r="16" spans="1:21" x14ac:dyDescent="0.2">
      <c r="A16" s="78"/>
      <c r="B16" s="79" t="s">
        <v>13</v>
      </c>
      <c r="C16" s="79" t="s">
        <v>17</v>
      </c>
      <c r="D16" s="80">
        <f>IF(H16="","",SUM(H16:H17))</f>
        <v>9</v>
      </c>
      <c r="E16" s="80">
        <f>IF(I16="","",SUM(I16:I17))</f>
        <v>5</v>
      </c>
      <c r="F16" s="67" t="s">
        <v>101</v>
      </c>
      <c r="G16" s="67"/>
      <c r="H16" s="35">
        <v>5</v>
      </c>
      <c r="I16" s="35">
        <v>3</v>
      </c>
      <c r="J16" s="13"/>
      <c r="K16" s="51" t="str">
        <f t="shared" si="0"/>
        <v/>
      </c>
      <c r="L16" s="13"/>
      <c r="M16" s="13"/>
      <c r="N16" s="81" t="str">
        <f>IF(AND(J16=""),"",(SUMPRODUCT(J16:J17,I16:I17)/SUM(I16:I17)))</f>
        <v/>
      </c>
      <c r="O16" s="80" t="str">
        <f>IF(N16="","",IF(N16&gt;=10,D16,IF(SUM(K16:K17)=0,"",SUM(K16:K17))))</f>
        <v/>
      </c>
      <c r="P16" s="80" t="str">
        <f>IF(ISBLANK(L16:L17),"",IF(AVERAGE(L16:L17)&lt;1,"Remplir les sessions",MAX(L16:L17)))</f>
        <v/>
      </c>
      <c r="Q16" s="82"/>
      <c r="R16" s="66"/>
      <c r="S16" s="66"/>
      <c r="U16" s="3"/>
    </row>
    <row r="17" spans="1:21" x14ac:dyDescent="0.2">
      <c r="A17" s="78"/>
      <c r="B17" s="79"/>
      <c r="C17" s="79"/>
      <c r="D17" s="80"/>
      <c r="E17" s="80"/>
      <c r="F17" s="67" t="s">
        <v>102</v>
      </c>
      <c r="G17" s="67"/>
      <c r="H17" s="35">
        <v>4</v>
      </c>
      <c r="I17" s="35">
        <v>2</v>
      </c>
      <c r="J17" s="13"/>
      <c r="K17" s="51" t="str">
        <f t="shared" si="0"/>
        <v/>
      </c>
      <c r="L17" s="13"/>
      <c r="M17" s="13"/>
      <c r="N17" s="81"/>
      <c r="O17" s="80"/>
      <c r="P17" s="80"/>
      <c r="Q17" s="82"/>
      <c r="R17" s="66"/>
      <c r="S17" s="66"/>
      <c r="U17" s="3"/>
    </row>
    <row r="18" spans="1:21" s="12" customFormat="1" ht="27" customHeight="1" x14ac:dyDescent="0.2">
      <c r="A18" s="78"/>
      <c r="B18" s="50" t="s">
        <v>11</v>
      </c>
      <c r="C18" s="50" t="s">
        <v>32</v>
      </c>
      <c r="D18" s="51">
        <f t="shared" ref="D18:E20" si="1">IF(H18="","",SUM(H18:H18))</f>
        <v>2</v>
      </c>
      <c r="E18" s="51">
        <f t="shared" si="1"/>
        <v>2</v>
      </c>
      <c r="F18" s="88" t="s">
        <v>103</v>
      </c>
      <c r="G18" s="88"/>
      <c r="H18" s="35">
        <v>2</v>
      </c>
      <c r="I18" s="35">
        <v>2</v>
      </c>
      <c r="J18" s="13"/>
      <c r="K18" s="51" t="str">
        <f t="shared" si="0"/>
        <v/>
      </c>
      <c r="L18" s="13"/>
      <c r="M18" s="13"/>
      <c r="N18" s="52" t="str">
        <f>IF(AND(J18=""),"",(SUMPRODUCT(J18:J18,I18:I18)/SUM(I18:I18)))</f>
        <v/>
      </c>
      <c r="O18" s="51" t="str">
        <f>IF(N18="","",IF(N18&gt;=10,D18,IF(SUM(K18:K18)=0,"",SUM(K18:K18))))</f>
        <v/>
      </c>
      <c r="P18" s="51" t="str">
        <f>IF(ISBLANK(L18:L18),"",IF(AVERAGE(L18:L18)&lt;1,"Remplir les sessions",MAX(L18:L18)))</f>
        <v/>
      </c>
      <c r="Q18" s="82"/>
      <c r="R18" s="66"/>
      <c r="S18" s="66"/>
      <c r="U18" s="3"/>
    </row>
    <row r="19" spans="1:21" x14ac:dyDescent="0.2">
      <c r="A19" s="78"/>
      <c r="B19" s="50" t="s">
        <v>12</v>
      </c>
      <c r="C19" s="50" t="s">
        <v>6</v>
      </c>
      <c r="D19" s="51">
        <f t="shared" si="1"/>
        <v>1</v>
      </c>
      <c r="E19" s="51">
        <f t="shared" si="1"/>
        <v>1</v>
      </c>
      <c r="F19" s="67" t="s">
        <v>77</v>
      </c>
      <c r="G19" s="67"/>
      <c r="H19" s="35">
        <v>1</v>
      </c>
      <c r="I19" s="35">
        <v>1</v>
      </c>
      <c r="J19" s="13"/>
      <c r="K19" s="51" t="str">
        <f t="shared" si="0"/>
        <v/>
      </c>
      <c r="L19" s="13"/>
      <c r="M19" s="13"/>
      <c r="N19" s="52" t="str">
        <f>IF(AND(J19=""),"",(SUMPRODUCT(J19:J19,I19:I19)/SUM(I19:I19)))</f>
        <v/>
      </c>
      <c r="O19" s="51" t="str">
        <f>IF(N19="","",IF(N19&gt;=10,D19,IF(SUM(K19:K19)=0,"",SUM(K19:K19))))</f>
        <v/>
      </c>
      <c r="P19" s="51" t="str">
        <f>IF(ISBLANK(L19:L19),"",IF(AVERAGE(L19:L19)&lt;1,"Remplir les sessions",MAX(L19:L19)))</f>
        <v/>
      </c>
      <c r="Q19" s="82"/>
      <c r="R19" s="66"/>
      <c r="S19" s="66"/>
      <c r="U19" s="3"/>
    </row>
    <row r="20" spans="1:21" ht="65.25" customHeight="1" x14ac:dyDescent="0.2">
      <c r="A20" s="55" t="s">
        <v>82</v>
      </c>
      <c r="B20" s="50" t="s">
        <v>10</v>
      </c>
      <c r="C20" s="50" t="s">
        <v>9</v>
      </c>
      <c r="D20" s="51">
        <f t="shared" si="1"/>
        <v>30</v>
      </c>
      <c r="E20" s="51">
        <f t="shared" si="1"/>
        <v>17</v>
      </c>
      <c r="F20" s="89" t="s">
        <v>80</v>
      </c>
      <c r="G20" s="89"/>
      <c r="H20" s="35">
        <v>30</v>
      </c>
      <c r="I20" s="35">
        <v>17</v>
      </c>
      <c r="J20" s="13"/>
      <c r="K20" s="51" t="str">
        <f t="shared" si="0"/>
        <v/>
      </c>
      <c r="L20" s="13"/>
      <c r="M20" s="13"/>
      <c r="N20" s="52" t="str">
        <f>IF(AND(J20=""),"",(SUMPRODUCT(J20:J20,I20:I20)/SUM(I20:I20)))</f>
        <v/>
      </c>
      <c r="O20" s="51" t="str">
        <f>IF(N20="","",IF(N20&gt;=10,D20,IF(SUM(K20:K20)=0,"",SUM(K20:K20))))</f>
        <v/>
      </c>
      <c r="P20" s="51" t="str">
        <f>IF(ISBLANK(L20:L20),"",IF(AVERAGE(L20:L20)&lt;1,"Remplir les sessions",MAX(L20:L20)))</f>
        <v/>
      </c>
      <c r="Q20" s="53" t="str">
        <f>N20</f>
        <v/>
      </c>
      <c r="R20" s="48" t="str">
        <f>IF(Q20="","",IF(Q20&gt;=10,SUM(D20:D20),IF(SUM(O20:O20)="","",SUM(O20:O20))))</f>
        <v/>
      </c>
      <c r="S20" s="48" t="str">
        <f>IFERROR(IF(ISBLANK(P20:P20),"",IF(AVERAGE(P20:P20)&lt;1,"Remplir les sessions",MAX(P20:P20))),"")</f>
        <v/>
      </c>
    </row>
    <row r="21" spans="1:21" ht="30" customHeight="1" x14ac:dyDescent="0.2">
      <c r="A21" s="56"/>
      <c r="B21" s="57"/>
      <c r="C21" s="58" t="s">
        <v>75</v>
      </c>
      <c r="D21" s="85" t="str">
        <f>IF(AND(Q13="",Q20=""),"",AVERAGE(Q13:Q20))</f>
        <v/>
      </c>
      <c r="E21" s="85"/>
      <c r="F21" s="17"/>
      <c r="G21" s="86" t="str">
        <f>"Total des crédits cumulés pour l'année M2 (S3+S4) : "&amp;IF(SUM(R13,R20)&gt;=10,60,SUM(R13,R20))</f>
        <v>Total des crédits cumulés pour l'année M2 (S3+S4) : 0</v>
      </c>
      <c r="H21" s="86"/>
      <c r="I21" s="86"/>
      <c r="J21" s="17"/>
      <c r="K21" s="17"/>
      <c r="M21" s="47" t="e">
        <f>"Total des crédits dans le cursus de Master : "&amp;IF(AVERAGE(Q13,Q20)&gt;=10,120,60+SUM(R13,R20))</f>
        <v>#DIV/0!</v>
      </c>
      <c r="N21" s="47"/>
      <c r="O21" s="47"/>
      <c r="P21" s="47"/>
      <c r="Q21" s="47"/>
      <c r="R21" s="47"/>
      <c r="S21" s="47"/>
      <c r="T21" s="47"/>
    </row>
    <row r="22" spans="1:21" ht="25.5" customHeight="1" x14ac:dyDescent="0.2">
      <c r="A22" s="73" t="str">
        <f>"Décision du jury : Admis(e)/Session "&amp;IF(OR(S13="",S20=""),"",MAX(S13:S20))</f>
        <v xml:space="preserve">Décision du jury : Admis(e)/Session </v>
      </c>
      <c r="B22" s="73"/>
      <c r="C22" s="73"/>
      <c r="D22" s="73"/>
      <c r="E22" s="73"/>
      <c r="F22" s="73"/>
      <c r="G22" s="17"/>
      <c r="H22" s="5"/>
      <c r="I22" s="17"/>
      <c r="J22" s="4"/>
      <c r="K22" s="19"/>
      <c r="L22" s="20"/>
      <c r="M22" s="20"/>
      <c r="N22" s="19"/>
      <c r="O22" s="19"/>
      <c r="P22" s="19"/>
      <c r="Q22" s="20"/>
      <c r="R22" s="19"/>
      <c r="S22" s="19"/>
    </row>
    <row r="23" spans="1:21" ht="18" customHeight="1" x14ac:dyDescent="0.2">
      <c r="A23" s="19"/>
      <c r="B23" s="17"/>
      <c r="C23" s="17"/>
      <c r="D23" s="17"/>
      <c r="E23" s="17"/>
      <c r="F23" s="17"/>
      <c r="G23" s="17"/>
      <c r="H23" s="17"/>
      <c r="I23" s="17"/>
      <c r="J23" s="4"/>
      <c r="K23" s="12"/>
      <c r="M23" s="92" t="s">
        <v>86</v>
      </c>
      <c r="N23" s="92"/>
      <c r="O23" s="92"/>
      <c r="P23" s="92"/>
      <c r="Q23" s="83">
        <f ca="1">TODAY()</f>
        <v>44509</v>
      </c>
      <c r="R23" s="83"/>
      <c r="S23" s="83"/>
    </row>
    <row r="24" spans="1:21" ht="15" customHeight="1" x14ac:dyDescent="0.2">
      <c r="A24" s="17"/>
      <c r="B24" s="17"/>
      <c r="C24" s="17"/>
      <c r="D24" s="4"/>
      <c r="E24" s="17"/>
      <c r="F24" s="17"/>
      <c r="G24" s="17"/>
      <c r="H24" s="17"/>
      <c r="I24" s="17"/>
      <c r="J24" s="4"/>
      <c r="L24" s="17"/>
      <c r="M24" s="17"/>
      <c r="N24" s="84" t="s">
        <v>14</v>
      </c>
      <c r="O24" s="84"/>
      <c r="P24" s="84"/>
      <c r="Q24" s="84"/>
      <c r="R24" s="84"/>
      <c r="S24" s="17"/>
    </row>
    <row r="25" spans="1:21" ht="32.25" customHeight="1" x14ac:dyDescent="0.2"/>
  </sheetData>
  <sheetProtection sheet="1" selectLockedCells="1"/>
  <mergeCells count="54">
    <mergeCell ref="Q23:S23"/>
    <mergeCell ref="M23:P23"/>
    <mergeCell ref="N24:R24"/>
    <mergeCell ref="N8:O8"/>
    <mergeCell ref="I11:I12"/>
    <mergeCell ref="J11:L11"/>
    <mergeCell ref="N11:P11"/>
    <mergeCell ref="Q11:S11"/>
    <mergeCell ref="J10:S10"/>
    <mergeCell ref="R9:S9"/>
    <mergeCell ref="S13:S19"/>
    <mergeCell ref="N16:N17"/>
    <mergeCell ref="O16:O17"/>
    <mergeCell ref="P16:P17"/>
    <mergeCell ref="N13:N14"/>
    <mergeCell ref="O13:O14"/>
    <mergeCell ref="C1:G1"/>
    <mergeCell ref="H1:S1"/>
    <mergeCell ref="A5:S5"/>
    <mergeCell ref="H7:I7"/>
    <mergeCell ref="J7:S7"/>
    <mergeCell ref="D7:F7"/>
    <mergeCell ref="A10:A12"/>
    <mergeCell ref="B10:E10"/>
    <mergeCell ref="F10:I10"/>
    <mergeCell ref="B11:B12"/>
    <mergeCell ref="C11:C12"/>
    <mergeCell ref="D11:D12"/>
    <mergeCell ref="E11:E12"/>
    <mergeCell ref="F11:G12"/>
    <mergeCell ref="H11:H12"/>
    <mergeCell ref="P13:P14"/>
    <mergeCell ref="Q13:Q19"/>
    <mergeCell ref="R13:R19"/>
    <mergeCell ref="D21:E21"/>
    <mergeCell ref="G21:I21"/>
    <mergeCell ref="F13:G13"/>
    <mergeCell ref="F14:G14"/>
    <mergeCell ref="F15:G15"/>
    <mergeCell ref="F16:G16"/>
    <mergeCell ref="F17:G17"/>
    <mergeCell ref="F20:G20"/>
    <mergeCell ref="E13:E14"/>
    <mergeCell ref="D16:D17"/>
    <mergeCell ref="E16:E17"/>
    <mergeCell ref="A22:F22"/>
    <mergeCell ref="F18:G18"/>
    <mergeCell ref="F19:G19"/>
    <mergeCell ref="A13:A19"/>
    <mergeCell ref="B13:B14"/>
    <mergeCell ref="C13:C14"/>
    <mergeCell ref="D13:D14"/>
    <mergeCell ref="B16:B17"/>
    <mergeCell ref="C16:C17"/>
  </mergeCells>
  <conditionalFormatting sqref="L13:M20">
    <cfRule type="containsBlanks" dxfId="4" priority="5">
      <formula>LEN(TRIM(L13))=0</formula>
    </cfRule>
  </conditionalFormatting>
  <conditionalFormatting sqref="P13:P20">
    <cfRule type="cellIs" dxfId="3" priority="3" operator="greaterThan">
      <formula>2</formula>
    </cfRule>
    <cfRule type="containsBlanks" dxfId="2" priority="4">
      <formula>LEN(TRIM(P13))=0</formula>
    </cfRule>
  </conditionalFormatting>
  <conditionalFormatting sqref="S13:S20">
    <cfRule type="cellIs" dxfId="1" priority="2" operator="greaterThan">
      <formula>2</formula>
    </cfRule>
  </conditionalFormatting>
  <conditionalFormatting sqref="J13:J20">
    <cfRule type="containsBlanks" dxfId="0" priority="1">
      <formula>LEN(TRIM(J13))=0</formula>
    </cfRule>
  </conditionalFormatting>
  <pageMargins left="0.39370078740157483" right="0.39370078740157483" top="0.39370078740157483" bottom="0.39370078740157483" header="0.39370078740157483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2021-09-13T12:50:22Z</cp:lastPrinted>
  <dcterms:created xsi:type="dcterms:W3CDTF">2017-02-21T15:16:59Z</dcterms:created>
  <dcterms:modified xsi:type="dcterms:W3CDTF">2021-11-09T07:27:08Z</dcterms:modified>
</cp:coreProperties>
</file>