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Masters\Master avant 2016\"/>
    </mc:Choice>
  </mc:AlternateContent>
  <xr:revisionPtr revIDLastSave="0" documentId="13_ncr:1_{67351AB2-C1DF-4EEB-9DD8-9DE6BA44AA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'M1'!$A$1:$S$44</definedName>
    <definedName name="_xlnm.Print_Area" localSheetId="2">'M2'!$A$1:$S$29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6" l="1"/>
  <c r="K29" i="16"/>
  <c r="K28" i="16"/>
  <c r="P27" i="16"/>
  <c r="N27" i="16"/>
  <c r="O27" i="16" s="1"/>
  <c r="K27" i="16"/>
  <c r="E27" i="16"/>
  <c r="D27" i="16"/>
  <c r="K25" i="16"/>
  <c r="K20" i="16"/>
  <c r="K18" i="16"/>
  <c r="K17" i="16"/>
  <c r="P16" i="16"/>
  <c r="N16" i="16"/>
  <c r="O16" i="16" s="1"/>
  <c r="K16" i="16"/>
  <c r="E16" i="16"/>
  <c r="D16" i="16"/>
  <c r="K14" i="16"/>
  <c r="Q23" i="18"/>
  <c r="A6" i="18" l="1"/>
  <c r="A6" i="16"/>
  <c r="A7" i="16"/>
  <c r="E35" i="16"/>
  <c r="D35" i="16"/>
  <c r="E34" i="16"/>
  <c r="D34" i="16"/>
  <c r="E31" i="16"/>
  <c r="D31" i="16"/>
  <c r="E30" i="16"/>
  <c r="D30" i="16"/>
  <c r="E24" i="16"/>
  <c r="D24" i="16"/>
  <c r="E23" i="16"/>
  <c r="D23" i="16"/>
  <c r="E22" i="16"/>
  <c r="D22" i="16"/>
  <c r="E19" i="16"/>
  <c r="D19" i="16"/>
  <c r="E13" i="16"/>
  <c r="D13" i="16"/>
  <c r="E20" i="18"/>
  <c r="D20" i="18"/>
  <c r="E19" i="18"/>
  <c r="D19" i="18"/>
  <c r="E18" i="18"/>
  <c r="D18" i="18"/>
  <c r="E16" i="18"/>
  <c r="D16" i="18"/>
  <c r="E15" i="18"/>
  <c r="D15" i="18"/>
  <c r="E13" i="18"/>
  <c r="D13" i="18"/>
  <c r="P8" i="18"/>
  <c r="P8" i="16"/>
  <c r="P20" i="18"/>
  <c r="S20" i="18" s="1"/>
  <c r="N20" i="18"/>
  <c r="Q20" i="18" s="1"/>
  <c r="R20" i="18" s="1"/>
  <c r="K20" i="18"/>
  <c r="P19" i="18"/>
  <c r="N19" i="18"/>
  <c r="K19" i="18"/>
  <c r="P18" i="18"/>
  <c r="N18" i="18"/>
  <c r="K18" i="18"/>
  <c r="K17" i="18"/>
  <c r="P16" i="18"/>
  <c r="N16" i="18"/>
  <c r="K16" i="18"/>
  <c r="P15" i="18"/>
  <c r="N15" i="18"/>
  <c r="O15" i="18" s="1"/>
  <c r="K15" i="18"/>
  <c r="K14" i="18"/>
  <c r="P13" i="18"/>
  <c r="N13" i="18"/>
  <c r="K13" i="18"/>
  <c r="I8" i="18"/>
  <c r="A8" i="18"/>
  <c r="J7" i="18"/>
  <c r="H7" i="18"/>
  <c r="D7" i="18"/>
  <c r="A7" i="18"/>
  <c r="N35" i="16"/>
  <c r="O35" i="16" s="1"/>
  <c r="N34" i="16"/>
  <c r="O34" i="16" s="1"/>
  <c r="N31" i="16"/>
  <c r="N30" i="16"/>
  <c r="O30" i="16" s="1"/>
  <c r="N24" i="16"/>
  <c r="N23" i="16"/>
  <c r="N22" i="16"/>
  <c r="O22" i="16" s="1"/>
  <c r="N19" i="16"/>
  <c r="N13" i="16"/>
  <c r="O13" i="18" l="1"/>
  <c r="O19" i="18"/>
  <c r="O16" i="18"/>
  <c r="O18" i="18"/>
  <c r="Q24" i="16"/>
  <c r="Q13" i="16"/>
  <c r="O13" i="16"/>
  <c r="O20" i="18"/>
  <c r="S13" i="18"/>
  <c r="A22" i="18" s="1"/>
  <c r="Q13" i="18"/>
  <c r="R38" i="16"/>
  <c r="P35" i="16"/>
  <c r="K35" i="16"/>
  <c r="P34" i="16"/>
  <c r="K34" i="16"/>
  <c r="K33" i="16"/>
  <c r="O31" i="16" s="1"/>
  <c r="P31" i="16"/>
  <c r="K31" i="16"/>
  <c r="P30" i="16"/>
  <c r="K30" i="16"/>
  <c r="K26" i="16"/>
  <c r="P24" i="16"/>
  <c r="K24" i="16"/>
  <c r="O24" i="16" s="1"/>
  <c r="P23" i="16"/>
  <c r="K23" i="16"/>
  <c r="O23" i="16" s="1"/>
  <c r="P22" i="16"/>
  <c r="K22" i="16"/>
  <c r="K21" i="16"/>
  <c r="P19" i="16"/>
  <c r="K19" i="16"/>
  <c r="O19" i="16" s="1"/>
  <c r="K15" i="16"/>
  <c r="P13" i="16"/>
  <c r="K13" i="16"/>
  <c r="I8" i="16"/>
  <c r="A8" i="16"/>
  <c r="J7" i="16"/>
  <c r="H7" i="16"/>
  <c r="D7" i="16"/>
  <c r="R13" i="16" l="1"/>
  <c r="R24" i="16"/>
  <c r="R13" i="18"/>
  <c r="G21" i="18" s="1"/>
  <c r="S24" i="16"/>
  <c r="S13" i="16"/>
  <c r="D21" i="18"/>
  <c r="M21" i="18" l="1"/>
  <c r="G36" i="16"/>
  <c r="B37" i="16"/>
  <c r="M36" i="16"/>
  <c r="D36" i="16"/>
</calcChain>
</file>

<file path=xl/sharedStrings.xml><?xml version="1.0" encoding="utf-8"?>
<sst xmlns="http://schemas.openxmlformats.org/spreadsheetml/2006/main" count="171" uniqueCount="91">
  <si>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</si>
  <si>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</si>
  <si>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</si>
  <si>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</si>
  <si>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</si>
  <si>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</si>
  <si>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</si>
  <si>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</si>
  <si>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</si>
  <si>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</si>
  <si>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</si>
  <si>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</si>
  <si>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</si>
  <si>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</si>
  <si>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</si>
  <si>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</si>
  <si>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</si>
  <si>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</si>
  <si>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</si>
  <si>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</si>
  <si>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</si>
  <si>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</si>
  <si>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</si>
  <si>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</si>
  <si>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</si>
  <si>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</si>
  <si>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</si>
  <si>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Faculté : Sciences de la Nature et de la Vie et Sciences de la Terre et de l'univers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</si>
  <si>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</si>
  <si>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</si>
  <si>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</si>
  <si>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</si>
  <si>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</si>
  <si>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</si>
  <si>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</si>
  <si>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</si>
  <si>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</si>
  <si>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</si>
  <si>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</si>
  <si>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</si>
  <si>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</si>
  <si>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</si>
  <si>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</si>
  <si>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</si>
  <si>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</si>
  <si>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</si>
  <si>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</si>
  <si>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</si>
  <si>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</si>
  <si>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</si>
  <si>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</si>
  <si>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</si>
  <si>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</si>
  <si>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</si>
  <si>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</si>
  <si>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</si>
  <si>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</si>
  <si>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</si>
  <si>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</si>
  <si>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</si>
  <si>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</si>
  <si>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</si>
  <si>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</si>
  <si>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</si>
  <si>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</si>
  <si>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</si>
  <si>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</si>
  <si>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</si>
  <si>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</si>
  <si>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</si>
  <si>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</si>
  <si>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Moyenne annuelle M1 :</t>
  </si>
  <si>
    <t>Année : M2</t>
  </si>
  <si>
    <t>Moyenne annuelle M2 :</t>
  </si>
  <si>
    <t>Déparement : Sciences Biologiques</t>
  </si>
  <si>
    <t>L’entreprenariat</t>
  </si>
  <si>
    <t>Mémoire</t>
  </si>
  <si>
    <t>Semestre (3)</t>
  </si>
  <si>
    <t>Semestre (4)</t>
  </si>
  <si>
    <t>Semestre (1)</t>
  </si>
  <si>
    <t>Semestre (2)</t>
  </si>
  <si>
    <t>Année</t>
  </si>
  <si>
    <t>Fait à Bordj Bou Arréridj le</t>
  </si>
  <si>
    <t>Changement globaux et catastrophes naturelles</t>
  </si>
  <si>
    <t>Contaminations et bio-indication de la pollution</t>
  </si>
  <si>
    <t>Dynamique de la biodiversité et biologie de conservation</t>
  </si>
  <si>
    <t>Aires protégées</t>
  </si>
  <si>
    <t>Expérimentation et étude de cas</t>
  </si>
  <si>
    <t>Organisation et valorisation de la recherche scientifique</t>
  </si>
  <si>
    <t>Biodiversité et conservation des écosystèmes</t>
  </si>
  <si>
    <t>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</si>
</sst>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dd\ mmm\ yyyy"/>
  </numFmts>
  <fonts count="18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vertical="center" textRotation="90"/>
    </xf>
    <xf numFmtId="0" fontId="4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177939</xdr:colOff>
      <xdr:row>1</xdr:row>
      <xdr:rowOff>10466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C7D3D73A-6D9F-4E96-82EB-15F2BA3CB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939" y="1988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1</xdr:row>
      <xdr:rowOff>66673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99EA0697-7230-4A52-840D-3600A1ACBF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571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D22" sqref="D22"/>
    </sheetView>
  </sheetViews>
  <sheetFormatPr baseColWidth="10" defaultRowHeight="12.75" x14ac:dyDescent="0.2"/>
  <cols>
    <col min="1" max="1" width="28.5703125" style="22" customWidth="1"/>
    <col min="2" max="2" width="35.85546875" style="23" bestFit="1" customWidth="1"/>
    <col min="3" max="3" width="11.42578125" style="22"/>
    <col min="4" max="4" width="26.42578125" style="27" bestFit="1" customWidth="1"/>
    <col min="5" max="6" width="35.85546875" style="27" bestFit="1" customWidth="1"/>
    <col min="7" max="16384" width="11.42578125" style="22"/>
  </cols>
  <sheetData>
    <row r="1" spans="1:6" ht="21" x14ac:dyDescent="0.2">
      <c r="A1" s="63" t="s">
        <v>39</v>
      </c>
      <c r="B1" s="63"/>
      <c r="C1" s="36"/>
      <c r="D1" s="24" t="s">
        <v>42</v>
      </c>
      <c r="E1" s="24" t="s">
        <v>46</v>
      </c>
      <c r="F1" s="25" t="s">
        <v>47</v>
      </c>
    </row>
    <row r="2" spans="1:6" x14ac:dyDescent="0.2">
      <c r="D2" s="26" t="s">
        <v>48</v>
      </c>
      <c r="E2" s="27" t="s">
        <v>53</v>
      </c>
      <c r="F2" s="27" t="s">
        <v>53</v>
      </c>
    </row>
    <row r="3" spans="1:6" x14ac:dyDescent="0.2">
      <c r="A3" s="37" t="s">
        <v>28</v>
      </c>
      <c r="B3" s="34"/>
      <c r="D3" s="26" t="s">
        <v>90</v>
      </c>
      <c r="E3" s="27" t="s">
        <v>54</v>
      </c>
      <c r="F3" s="27" t="s">
        <v>58</v>
      </c>
    </row>
    <row r="4" spans="1:6" x14ac:dyDescent="0.2">
      <c r="A4" s="37" t="s">
        <v>29</v>
      </c>
      <c r="B4" s="34"/>
      <c r="D4" s="26" t="s">
        <v>49</v>
      </c>
      <c r="E4" s="27" t="s">
        <v>55</v>
      </c>
      <c r="F4" s="27" t="s">
        <v>59</v>
      </c>
    </row>
    <row r="5" spans="1:6" x14ac:dyDescent="0.2">
      <c r="A5" s="37" t="s">
        <v>32</v>
      </c>
      <c r="B5" s="38"/>
      <c r="D5" s="26" t="s">
        <v>50</v>
      </c>
      <c r="E5" s="27" t="s">
        <v>51</v>
      </c>
      <c r="F5" s="27" t="s">
        <v>51</v>
      </c>
    </row>
    <row r="6" spans="1:6" x14ac:dyDescent="0.2">
      <c r="A6" s="37" t="s">
        <v>33</v>
      </c>
      <c r="B6" s="34"/>
      <c r="E6" s="27" t="s">
        <v>40</v>
      </c>
      <c r="F6" s="27" t="s">
        <v>60</v>
      </c>
    </row>
    <row r="7" spans="1:6" x14ac:dyDescent="0.2">
      <c r="A7" s="37" t="s">
        <v>34</v>
      </c>
      <c r="B7" s="34"/>
      <c r="E7" s="27" t="s">
        <v>52</v>
      </c>
      <c r="F7" s="27" t="s">
        <v>52</v>
      </c>
    </row>
    <row r="8" spans="1:6" x14ac:dyDescent="0.2">
      <c r="A8" s="39" t="s">
        <v>41</v>
      </c>
      <c r="B8" s="40" t="s">
        <v>38</v>
      </c>
      <c r="E8" s="27" t="s">
        <v>56</v>
      </c>
      <c r="F8" s="27" t="s">
        <v>61</v>
      </c>
    </row>
    <row r="9" spans="1:6" x14ac:dyDescent="0.2">
      <c r="A9" s="37" t="s">
        <v>35</v>
      </c>
      <c r="B9" s="34"/>
      <c r="E9" s="27" t="s">
        <v>57</v>
      </c>
      <c r="F9" s="27" t="s">
        <v>89</v>
      </c>
    </row>
    <row r="11" spans="1:6" x14ac:dyDescent="0.2">
      <c r="A11" s="64" t="s">
        <v>63</v>
      </c>
      <c r="B11" s="64"/>
    </row>
    <row r="12" spans="1:6" x14ac:dyDescent="0.2">
      <c r="A12" s="31" t="s">
        <v>36</v>
      </c>
      <c r="B12" s="31"/>
    </row>
    <row r="14" spans="1:6" x14ac:dyDescent="0.2">
      <c r="A14" s="64" t="s">
        <v>64</v>
      </c>
      <c r="B14" s="64"/>
    </row>
    <row r="15" spans="1:6" x14ac:dyDescent="0.2">
      <c r="A15" s="31" t="s">
        <v>36</v>
      </c>
      <c r="B15" s="31"/>
    </row>
    <row r="16" spans="1:6" x14ac:dyDescent="0.2">
      <c r="A16" s="31" t="s">
        <v>42</v>
      </c>
      <c r="B16" s="41" t="s">
        <v>90</v>
      </c>
    </row>
    <row r="18" spans="1:2" x14ac:dyDescent="0.2">
      <c r="A18" s="64" t="s">
        <v>65</v>
      </c>
      <c r="B18" s="64"/>
    </row>
    <row r="19" spans="1:2" x14ac:dyDescent="0.2">
      <c r="A19" s="32" t="s">
        <v>36</v>
      </c>
      <c r="B19" s="31"/>
    </row>
    <row r="20" spans="1:2" x14ac:dyDescent="0.2">
      <c r="A20" s="31" t="s">
        <v>43</v>
      </c>
      <c r="B20" s="41"/>
    </row>
    <row r="22" spans="1:2" x14ac:dyDescent="0.2">
      <c r="A22" s="61" t="s">
        <v>44</v>
      </c>
      <c r="B22" s="62"/>
    </row>
    <row r="23" spans="1:2" x14ac:dyDescent="0.2">
      <c r="A23" s="32" t="s">
        <v>36</v>
      </c>
      <c r="B23" s="34"/>
    </row>
    <row r="24" spans="1:2" x14ac:dyDescent="0.2">
      <c r="A24" s="31" t="s">
        <v>43</v>
      </c>
      <c r="B24" s="31" t="s">
        <v>62</v>
      </c>
    </row>
    <row r="26" spans="1:2" x14ac:dyDescent="0.2">
      <c r="A26" s="61" t="s">
        <v>45</v>
      </c>
      <c r="B26" s="62"/>
    </row>
    <row r="27" spans="1:2" x14ac:dyDescent="0.2">
      <c r="A27" s="32" t="s">
        <v>36</v>
      </c>
      <c r="B27" s="34"/>
    </row>
  </sheetData>
  <sheetProtection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8CDE2A31-5FEE-40AC-81D1-FC0230D83E24}">
      <formula1>Filieres</formula1>
    </dataValidation>
    <dataValidation type="list" allowBlank="1" showInputMessage="1" showErrorMessage="1" sqref="B20" xr:uid="{DFBCCFE8-A434-49F9-906C-B67DD9A5A0C0}">
      <formula1>Specialite_L</formula1>
    </dataValidation>
    <dataValidation type="list" allowBlank="1" showInputMessage="1" showErrorMessage="1" sqref="B24" xr:uid="{57A75578-2713-433D-8E27-827830E774BC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0"/>
  <sheetViews>
    <sheetView tabSelected="1" view="pageBreakPreview" topLeftCell="A7" zoomScaleNormal="91" zoomScaleSheetLayoutView="100" workbookViewId="0">
      <selection activeCell="F35" sqref="F35:G35"/>
    </sheetView>
  </sheetViews>
  <sheetFormatPr baseColWidth="10" defaultColWidth="11" defaultRowHeight="14.25" x14ac:dyDescent="0.2"/>
  <cols>
    <col min="1" max="1" width="3.7109375" style="1" customWidth="1"/>
    <col min="2" max="2" width="4.85546875" style="1" customWidth="1"/>
    <col min="3" max="3" width="12" style="1" customWidth="1"/>
    <col min="4" max="4" width="6.7109375" style="1" customWidth="1"/>
    <col min="5" max="5" width="5.42578125" style="1" customWidth="1"/>
    <col min="6" max="6" width="11" style="1"/>
    <col min="7" max="7" width="39" style="1" customWidth="1"/>
    <col min="8" max="8" width="7.28515625" style="1" customWidth="1"/>
    <col min="9" max="9" width="6.5703125" style="1" customWidth="1"/>
    <col min="10" max="10" width="6.42578125" style="1" customWidth="1"/>
    <col min="11" max="11" width="6.28515625" style="1" customWidth="1"/>
    <col min="12" max="14" width="6.140625" style="1" customWidth="1"/>
    <col min="15" max="15" width="5" style="1" customWidth="1"/>
    <col min="16" max="16" width="6.85546875" style="1" customWidth="1"/>
    <col min="17" max="17" width="6.140625" style="8" customWidth="1"/>
    <col min="18" max="18" width="6.140625" style="1" customWidth="1"/>
    <col min="19" max="19" width="6.5703125" style="1" customWidth="1"/>
    <col min="20" max="20" width="5.5703125" style="1" customWidth="1"/>
    <col min="21" max="16384" width="11" style="1"/>
  </cols>
  <sheetData>
    <row r="1" spans="1:21" s="14" customFormat="1" ht="15" customHeight="1" x14ac:dyDescent="0.2">
      <c r="A1" s="6"/>
      <c r="B1" s="6"/>
      <c r="C1" s="67" t="s">
        <v>16</v>
      </c>
      <c r="D1" s="67"/>
      <c r="E1" s="67"/>
      <c r="F1" s="67"/>
      <c r="G1" s="67"/>
      <c r="H1" s="69" t="s">
        <v>25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s="14" customFormat="1" ht="12.75" x14ac:dyDescent="0.2">
      <c r="A2" s="15"/>
      <c r="B2" s="15"/>
      <c r="C2" s="16"/>
      <c r="D2" s="42" t="s">
        <v>26</v>
      </c>
      <c r="E2" s="43"/>
      <c r="F2" s="43"/>
      <c r="G2" s="43"/>
      <c r="H2" s="43"/>
      <c r="I2" s="43"/>
      <c r="J2" s="43"/>
      <c r="K2" s="16"/>
      <c r="L2" s="16"/>
      <c r="M2" s="16"/>
      <c r="N2" s="16"/>
      <c r="O2" s="16"/>
      <c r="P2" s="16"/>
      <c r="Q2" s="30"/>
      <c r="R2" s="16"/>
      <c r="S2" s="16"/>
    </row>
    <row r="3" spans="1:21" s="14" customFormat="1" ht="12.75" x14ac:dyDescent="0.2">
      <c r="A3" s="15"/>
      <c r="B3" s="15"/>
      <c r="C3" s="16"/>
      <c r="D3" s="42" t="s">
        <v>27</v>
      </c>
      <c r="E3" s="43"/>
      <c r="F3" s="43"/>
      <c r="G3" s="43"/>
      <c r="H3" s="43"/>
      <c r="I3" s="43"/>
      <c r="J3" s="43"/>
      <c r="K3" s="16"/>
      <c r="L3" s="16"/>
      <c r="M3" s="16"/>
      <c r="N3" s="16"/>
      <c r="O3" s="16"/>
      <c r="P3" s="16"/>
      <c r="Q3" s="30"/>
      <c r="R3" s="16"/>
      <c r="S3" s="16"/>
    </row>
    <row r="4" spans="1:21" s="14" customFormat="1" ht="12.75" x14ac:dyDescent="0.2">
      <c r="A4" s="15"/>
      <c r="B4" s="15"/>
      <c r="C4" s="16"/>
      <c r="D4" s="42" t="s">
        <v>74</v>
      </c>
      <c r="E4" s="43"/>
      <c r="F4" s="43"/>
      <c r="G4" s="44"/>
      <c r="H4" s="43"/>
      <c r="I4" s="43"/>
      <c r="J4" s="43"/>
      <c r="K4" s="16"/>
      <c r="L4" s="16"/>
      <c r="M4" s="16"/>
      <c r="N4" s="16"/>
      <c r="O4" s="16"/>
      <c r="P4" s="16"/>
      <c r="Q4" s="30"/>
      <c r="R4" s="16"/>
      <c r="S4" s="16"/>
    </row>
    <row r="5" spans="1:21" s="14" customFormat="1" ht="67.5" customHeight="1" x14ac:dyDescent="0.2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1" s="14" customFormat="1" ht="12.75" x14ac:dyDescent="0.2">
      <c r="A6" s="16" t="str">
        <f>"Année Universitaire : "&amp;'Renseignement Etudiants'!B23</f>
        <v xml:space="preserve">Année Universitaire : </v>
      </c>
      <c r="B6" s="15"/>
      <c r="C6" s="15"/>
      <c r="D6" s="15"/>
      <c r="E6" s="15"/>
      <c r="F6" s="15"/>
      <c r="G6" s="15"/>
      <c r="H6" s="15"/>
      <c r="I6" s="15"/>
      <c r="J6" s="4"/>
      <c r="K6" s="15"/>
      <c r="L6" s="15"/>
      <c r="M6" s="15"/>
      <c r="N6" s="15"/>
      <c r="O6" s="15"/>
      <c r="P6" s="15"/>
      <c r="Q6" s="7"/>
      <c r="R6" s="15"/>
      <c r="S6" s="15"/>
    </row>
    <row r="7" spans="1:21" s="19" customFormat="1" ht="15" customHeight="1" x14ac:dyDescent="0.2">
      <c r="A7" s="16" t="str">
        <f>"Nom : "&amp;'Renseignement Etudiants'!B3</f>
        <v xml:space="preserve">Nom : </v>
      </c>
      <c r="B7" s="16"/>
      <c r="C7" s="21"/>
      <c r="D7" s="16" t="str">
        <f>"Prénom : "&amp;'Renseignement Etudiants'!B4</f>
        <v xml:space="preserve">Prénom : </v>
      </c>
      <c r="E7" s="16"/>
      <c r="F7" s="16"/>
      <c r="G7" s="20" t="s">
        <v>37</v>
      </c>
      <c r="H7" s="71">
        <f>'Renseignement Etudiants'!B5</f>
        <v>0</v>
      </c>
      <c r="I7" s="71"/>
      <c r="J7" s="72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72"/>
      <c r="L7" s="72"/>
      <c r="M7" s="72"/>
      <c r="N7" s="72"/>
      <c r="O7" s="72"/>
      <c r="P7" s="72"/>
      <c r="Q7" s="72"/>
      <c r="R7" s="72"/>
      <c r="S7" s="72"/>
    </row>
    <row r="8" spans="1:21" s="29" customFormat="1" ht="15" customHeight="1" x14ac:dyDescent="0.25">
      <c r="A8" s="16" t="str">
        <f>"N° Inscription : "&amp;'Renseignement Etudiants'!B9</f>
        <v xml:space="preserve">N° Inscription : </v>
      </c>
      <c r="B8" s="16"/>
      <c r="C8" s="16"/>
      <c r="D8" s="13"/>
      <c r="E8" s="16" t="s">
        <v>66</v>
      </c>
      <c r="G8" s="16"/>
      <c r="H8" s="16" t="s">
        <v>67</v>
      </c>
      <c r="I8" s="28" t="str">
        <f>'Renseignement Etudiants'!B16</f>
        <v>Biologie</v>
      </c>
      <c r="J8" s="16"/>
      <c r="K8" s="16"/>
      <c r="L8" s="16"/>
      <c r="M8" s="16"/>
      <c r="N8" s="73" t="s">
        <v>68</v>
      </c>
      <c r="O8" s="73"/>
      <c r="P8" s="21" t="str">
        <f>'Renseignement Etudiants'!B24</f>
        <v>Biodiversité et environnement</v>
      </c>
      <c r="Q8" s="30"/>
      <c r="R8" s="16"/>
      <c r="S8" s="16"/>
    </row>
    <row r="9" spans="1:21" s="19" customFormat="1" ht="21.75" customHeight="1" x14ac:dyDescent="0.2">
      <c r="A9" s="16" t="s">
        <v>70</v>
      </c>
      <c r="B9" s="57"/>
      <c r="C9" s="57"/>
      <c r="D9" s="57"/>
      <c r="E9" s="57"/>
      <c r="F9" s="57"/>
      <c r="G9" s="57"/>
      <c r="H9" s="57"/>
      <c r="I9" s="57"/>
      <c r="J9" s="58"/>
      <c r="K9" s="57"/>
      <c r="L9" s="57"/>
      <c r="M9" s="57"/>
      <c r="N9" s="57"/>
      <c r="O9" s="57"/>
      <c r="P9" s="57"/>
      <c r="Q9" s="59"/>
      <c r="R9" s="44" t="s">
        <v>69</v>
      </c>
      <c r="S9" s="44"/>
    </row>
    <row r="10" spans="1:21" ht="17.25" customHeight="1" x14ac:dyDescent="0.2">
      <c r="A10" s="74" t="s">
        <v>24</v>
      </c>
      <c r="B10" s="68" t="s">
        <v>23</v>
      </c>
      <c r="C10" s="68"/>
      <c r="D10" s="68"/>
      <c r="E10" s="68"/>
      <c r="F10" s="68" t="s">
        <v>20</v>
      </c>
      <c r="G10" s="68"/>
      <c r="H10" s="68"/>
      <c r="I10" s="68"/>
      <c r="J10" s="68" t="s">
        <v>21</v>
      </c>
      <c r="K10" s="68"/>
      <c r="L10" s="68"/>
      <c r="M10" s="68"/>
      <c r="N10" s="68"/>
      <c r="O10" s="68"/>
      <c r="P10" s="68"/>
      <c r="Q10" s="68"/>
      <c r="R10" s="68"/>
      <c r="S10" s="68"/>
    </row>
    <row r="11" spans="1:21" x14ac:dyDescent="0.2">
      <c r="A11" s="74"/>
      <c r="B11" s="75" t="s">
        <v>19</v>
      </c>
      <c r="C11" s="65" t="s">
        <v>18</v>
      </c>
      <c r="D11" s="76" t="s">
        <v>7</v>
      </c>
      <c r="E11" s="65" t="s">
        <v>0</v>
      </c>
      <c r="F11" s="65" t="s">
        <v>1</v>
      </c>
      <c r="G11" s="65"/>
      <c r="H11" s="76" t="s">
        <v>7</v>
      </c>
      <c r="I11" s="65" t="s">
        <v>0</v>
      </c>
      <c r="J11" s="65" t="s">
        <v>15</v>
      </c>
      <c r="K11" s="65"/>
      <c r="L11" s="65"/>
      <c r="M11" s="65"/>
      <c r="N11" s="65" t="s">
        <v>4</v>
      </c>
      <c r="O11" s="65"/>
      <c r="P11" s="65"/>
      <c r="Q11" s="65" t="s">
        <v>5</v>
      </c>
      <c r="R11" s="65"/>
      <c r="S11" s="65"/>
    </row>
    <row r="12" spans="1:21" ht="26.25" customHeight="1" x14ac:dyDescent="0.2">
      <c r="A12" s="74"/>
      <c r="B12" s="75"/>
      <c r="C12" s="65"/>
      <c r="D12" s="76"/>
      <c r="E12" s="65"/>
      <c r="F12" s="65"/>
      <c r="G12" s="65"/>
      <c r="H12" s="76"/>
      <c r="I12" s="65"/>
      <c r="J12" s="51" t="s">
        <v>2</v>
      </c>
      <c r="K12" s="46" t="s">
        <v>8</v>
      </c>
      <c r="L12" s="46" t="s">
        <v>3</v>
      </c>
      <c r="M12" s="46" t="s">
        <v>81</v>
      </c>
      <c r="N12" s="46" t="s">
        <v>2</v>
      </c>
      <c r="O12" s="46" t="s">
        <v>8</v>
      </c>
      <c r="P12" s="46" t="s">
        <v>3</v>
      </c>
      <c r="Q12" s="52" t="s">
        <v>2</v>
      </c>
      <c r="R12" s="46" t="s">
        <v>8</v>
      </c>
      <c r="S12" s="46" t="s">
        <v>3</v>
      </c>
      <c r="U12" s="2"/>
    </row>
    <row r="13" spans="1:21" x14ac:dyDescent="0.2">
      <c r="A13" s="77" t="s">
        <v>79</v>
      </c>
      <c r="B13" s="78" t="s">
        <v>10</v>
      </c>
      <c r="C13" s="78" t="s">
        <v>9</v>
      </c>
      <c r="D13" s="79">
        <f>IF(H13="","",SUM(H13:H15))</f>
        <v>18</v>
      </c>
      <c r="E13" s="79">
        <f>IF(I13="","",SUM(I13:I15))</f>
        <v>9</v>
      </c>
      <c r="F13" s="66"/>
      <c r="G13" s="66"/>
      <c r="H13" s="33">
        <v>6</v>
      </c>
      <c r="I13" s="33">
        <v>3</v>
      </c>
      <c r="J13" s="9"/>
      <c r="K13" s="49" t="str">
        <f>IF(J13&gt;=10,H13,"")</f>
        <v/>
      </c>
      <c r="L13" s="11"/>
      <c r="M13" s="11"/>
      <c r="N13" s="80" t="str">
        <f>IF(AND(J13=""),"",(SUMPRODUCT(J13:J15,I13:I15)/SUM(I13:I15)))</f>
        <v/>
      </c>
      <c r="O13" s="79" t="str">
        <f>IF(N13="","",IF(N13&gt;=10,D13,IF(SUM(K13:K15)=0,"",SUM(K13:K15))))</f>
        <v/>
      </c>
      <c r="P13" s="79" t="str">
        <f>IF(ISBLANK(L13:L15),"",IF(AVERAGE(L13:L15)&lt;1,"Remplir les sessions",MAX(L13:L15)))</f>
        <v/>
      </c>
      <c r="Q13" s="81" t="str">
        <f>IF(SUMPRODUCT(N13:N23,E13:E23)=0,"",IFERROR(SUMPRODUCT(N13:N23,E13:E23)/SUM(E13:E23),""))</f>
        <v/>
      </c>
      <c r="R13" s="65" t="str">
        <f>IF(Q13="","",IF(Q13&gt;=10,SUM(D13:D23),IF(SUM(O13:O23)=0,"",SUM(O13:O23))))</f>
        <v/>
      </c>
      <c r="S13" s="65" t="str">
        <f>IFERROR(IF(ISBLANK(P13:P23),"",IF(AVERAGE(P13:P23)&lt;1,"Remplir les sessions",MAX(P13:P23))),"")</f>
        <v/>
      </c>
      <c r="U13" s="2"/>
    </row>
    <row r="14" spans="1:21" x14ac:dyDescent="0.2">
      <c r="A14" s="77"/>
      <c r="B14" s="78"/>
      <c r="C14" s="78"/>
      <c r="D14" s="79"/>
      <c r="E14" s="79"/>
      <c r="F14" s="66"/>
      <c r="G14" s="66"/>
      <c r="H14" s="33">
        <v>6</v>
      </c>
      <c r="I14" s="33">
        <v>3</v>
      </c>
      <c r="J14" s="9"/>
      <c r="K14" s="60" t="str">
        <f t="shared" ref="K14" si="0">IF(J14&gt;=10,H14,"")</f>
        <v/>
      </c>
      <c r="L14" s="11"/>
      <c r="M14" s="11"/>
      <c r="N14" s="80"/>
      <c r="O14" s="79"/>
      <c r="P14" s="79"/>
      <c r="Q14" s="81"/>
      <c r="R14" s="65"/>
      <c r="S14" s="65"/>
      <c r="U14" s="2"/>
    </row>
    <row r="15" spans="1:21" x14ac:dyDescent="0.2">
      <c r="A15" s="77"/>
      <c r="B15" s="78"/>
      <c r="C15" s="78"/>
      <c r="D15" s="79"/>
      <c r="E15" s="79"/>
      <c r="F15" s="66"/>
      <c r="G15" s="66"/>
      <c r="H15" s="33">
        <v>6</v>
      </c>
      <c r="I15" s="33">
        <v>3</v>
      </c>
      <c r="J15" s="9"/>
      <c r="K15" s="49" t="str">
        <f t="shared" ref="K15:K35" si="1">IF(J15&gt;=10,H15,"")</f>
        <v/>
      </c>
      <c r="L15" s="11"/>
      <c r="M15" s="11"/>
      <c r="N15" s="80"/>
      <c r="O15" s="79"/>
      <c r="P15" s="79"/>
      <c r="Q15" s="81"/>
      <c r="R15" s="65"/>
      <c r="S15" s="65"/>
      <c r="U15" s="2"/>
    </row>
    <row r="16" spans="1:21" x14ac:dyDescent="0.2">
      <c r="A16" s="77"/>
      <c r="B16" s="78" t="s">
        <v>10</v>
      </c>
      <c r="C16" s="78" t="s">
        <v>9</v>
      </c>
      <c r="D16" s="79">
        <f>IF(H16="","",SUM(H16:H18))</f>
        <v>18</v>
      </c>
      <c r="E16" s="79">
        <f>IF(I16="","",SUM(I16:I18))</f>
        <v>9</v>
      </c>
      <c r="F16" s="66"/>
      <c r="G16" s="66"/>
      <c r="H16" s="33">
        <v>6</v>
      </c>
      <c r="I16" s="33">
        <v>3</v>
      </c>
      <c r="J16" s="9"/>
      <c r="K16" s="60" t="str">
        <f>IF(J16&gt;=10,H16,"")</f>
        <v/>
      </c>
      <c r="L16" s="11"/>
      <c r="M16" s="11"/>
      <c r="N16" s="80" t="str">
        <f>IF(AND(J16=""),"",(SUMPRODUCT(J16:J18,I16:I18)/SUM(I16:I18)))</f>
        <v/>
      </c>
      <c r="O16" s="79" t="str">
        <f>IF(N16="","",IF(N16&gt;=10,D16,IF(SUM(K16:K18)=0,"",SUM(K16:K18))))</f>
        <v/>
      </c>
      <c r="P16" s="79" t="str">
        <f>IF(ISBLANK(L16:L18),"",IF(AVERAGE(L16:L18)&lt;1,"Remplir les sessions",MAX(L16:L18)))</f>
        <v/>
      </c>
      <c r="Q16" s="81"/>
      <c r="R16" s="65"/>
      <c r="S16" s="65"/>
      <c r="U16" s="2"/>
    </row>
    <row r="17" spans="1:21" x14ac:dyDescent="0.2">
      <c r="A17" s="77"/>
      <c r="B17" s="78"/>
      <c r="C17" s="78"/>
      <c r="D17" s="79"/>
      <c r="E17" s="79"/>
      <c r="F17" s="66"/>
      <c r="G17" s="66"/>
      <c r="H17" s="33">
        <v>6</v>
      </c>
      <c r="I17" s="33">
        <v>3</v>
      </c>
      <c r="J17" s="9"/>
      <c r="K17" s="60" t="str">
        <f t="shared" ref="K17:K18" si="2">IF(J17&gt;=10,H17,"")</f>
        <v/>
      </c>
      <c r="L17" s="11"/>
      <c r="M17" s="11"/>
      <c r="N17" s="80"/>
      <c r="O17" s="79"/>
      <c r="P17" s="79"/>
      <c r="Q17" s="81"/>
      <c r="R17" s="65"/>
      <c r="S17" s="65"/>
      <c r="U17" s="2"/>
    </row>
    <row r="18" spans="1:21" x14ac:dyDescent="0.2">
      <c r="A18" s="77"/>
      <c r="B18" s="78"/>
      <c r="C18" s="78"/>
      <c r="D18" s="79"/>
      <c r="E18" s="79"/>
      <c r="F18" s="66"/>
      <c r="G18" s="66"/>
      <c r="H18" s="33">
        <v>6</v>
      </c>
      <c r="I18" s="33">
        <v>3</v>
      </c>
      <c r="J18" s="9"/>
      <c r="K18" s="60" t="str">
        <f t="shared" si="2"/>
        <v/>
      </c>
      <c r="L18" s="11"/>
      <c r="M18" s="11"/>
      <c r="N18" s="80"/>
      <c r="O18" s="79"/>
      <c r="P18" s="79"/>
      <c r="Q18" s="81"/>
      <c r="R18" s="65"/>
      <c r="S18" s="65"/>
      <c r="U18" s="2"/>
    </row>
    <row r="19" spans="1:21" x14ac:dyDescent="0.2">
      <c r="A19" s="77"/>
      <c r="B19" s="78" t="s">
        <v>13</v>
      </c>
      <c r="C19" s="78" t="s">
        <v>17</v>
      </c>
      <c r="D19" s="79">
        <f>IF(H19="","",SUM(H19:H21))</f>
        <v>13</v>
      </c>
      <c r="E19" s="79">
        <f>IF(I19="","",SUM(I19:I21))</f>
        <v>7</v>
      </c>
      <c r="F19" s="66"/>
      <c r="G19" s="66"/>
      <c r="H19" s="33">
        <v>5</v>
      </c>
      <c r="I19" s="33">
        <v>3</v>
      </c>
      <c r="J19" s="9"/>
      <c r="K19" s="49" t="str">
        <f t="shared" si="1"/>
        <v/>
      </c>
      <c r="L19" s="11"/>
      <c r="M19" s="11"/>
      <c r="N19" s="80" t="str">
        <f>IF(AND(J19=""),"",(SUMPRODUCT(J19:J21,I19:I21)/SUM(I19:I21)))</f>
        <v/>
      </c>
      <c r="O19" s="79" t="str">
        <f>IF(N19="","",IF(N19&gt;=10,D19,IF(SUM(K19:K21)=0,"",SUM(K19:K21))))</f>
        <v/>
      </c>
      <c r="P19" s="79" t="str">
        <f>IF(ISBLANK(L19:L21),"",IF(AVERAGE(L19:L21)&lt;1,"Remplir les sessions",MAX(L19:L21)))</f>
        <v/>
      </c>
      <c r="Q19" s="81"/>
      <c r="R19" s="65"/>
      <c r="S19" s="65"/>
      <c r="U19" s="3"/>
    </row>
    <row r="20" spans="1:21" x14ac:dyDescent="0.2">
      <c r="A20" s="77"/>
      <c r="B20" s="78"/>
      <c r="C20" s="78"/>
      <c r="D20" s="79"/>
      <c r="E20" s="79"/>
      <c r="F20" s="66"/>
      <c r="G20" s="66"/>
      <c r="H20" s="33">
        <v>4</v>
      </c>
      <c r="I20" s="33">
        <v>2</v>
      </c>
      <c r="J20" s="9"/>
      <c r="K20" s="60" t="str">
        <f t="shared" ref="K20" si="3">IF(J20&gt;=10,H20,"")</f>
        <v/>
      </c>
      <c r="L20" s="11"/>
      <c r="M20" s="11"/>
      <c r="N20" s="80"/>
      <c r="O20" s="79"/>
      <c r="P20" s="79"/>
      <c r="Q20" s="81"/>
      <c r="R20" s="65"/>
      <c r="S20" s="65"/>
      <c r="U20" s="3"/>
    </row>
    <row r="21" spans="1:21" x14ac:dyDescent="0.2">
      <c r="A21" s="77"/>
      <c r="B21" s="78"/>
      <c r="C21" s="78"/>
      <c r="D21" s="79"/>
      <c r="E21" s="79"/>
      <c r="F21" s="66"/>
      <c r="G21" s="66"/>
      <c r="H21" s="33">
        <v>4</v>
      </c>
      <c r="I21" s="33">
        <v>2</v>
      </c>
      <c r="J21" s="9"/>
      <c r="K21" s="49" t="str">
        <f t="shared" si="1"/>
        <v/>
      </c>
      <c r="L21" s="11"/>
      <c r="M21" s="11"/>
      <c r="N21" s="80"/>
      <c r="O21" s="79"/>
      <c r="P21" s="79"/>
      <c r="Q21" s="81"/>
      <c r="R21" s="65"/>
      <c r="S21" s="65"/>
      <c r="U21" s="3"/>
    </row>
    <row r="22" spans="1:21" s="10" customFormat="1" x14ac:dyDescent="0.2">
      <c r="A22" s="77"/>
      <c r="B22" s="48" t="s">
        <v>11</v>
      </c>
      <c r="C22" s="48" t="s">
        <v>31</v>
      </c>
      <c r="D22" s="49">
        <f>IF(H22="","",SUM(H22:H22))</f>
        <v>2</v>
      </c>
      <c r="E22" s="49">
        <f>IF(I22="","",SUM(I22:I22))</f>
        <v>2</v>
      </c>
      <c r="F22" s="66"/>
      <c r="G22" s="66"/>
      <c r="H22" s="33">
        <v>2</v>
      </c>
      <c r="I22" s="33">
        <v>2</v>
      </c>
      <c r="J22" s="9"/>
      <c r="K22" s="49" t="str">
        <f t="shared" si="1"/>
        <v/>
      </c>
      <c r="L22" s="11"/>
      <c r="M22" s="11"/>
      <c r="N22" s="50" t="str">
        <f>IF(AND(J22=""),"",(SUMPRODUCT(J22:J22,I22:I22)/SUM(I22:I22)))</f>
        <v/>
      </c>
      <c r="O22" s="49" t="str">
        <f>IF(N22="","",IF(N22&gt;=10,D22,IF(SUM(K22:K22)=0,"",SUM(K22:K22))))</f>
        <v/>
      </c>
      <c r="P22" s="49" t="str">
        <f>IF(ISBLANK(L22:L22),"",IF(AVERAGE(L22:L22)&lt;1,"Remplir les sessions",MAX(L22:L22)))</f>
        <v/>
      </c>
      <c r="Q22" s="81"/>
      <c r="R22" s="65"/>
      <c r="S22" s="65"/>
      <c r="U22" s="3"/>
    </row>
    <row r="23" spans="1:21" x14ac:dyDescent="0.2">
      <c r="A23" s="77"/>
      <c r="B23" s="48" t="s">
        <v>12</v>
      </c>
      <c r="C23" s="48" t="s">
        <v>6</v>
      </c>
      <c r="D23" s="49">
        <f>IF(H23="","",SUM(H23:H23))</f>
        <v>1</v>
      </c>
      <c r="E23" s="49">
        <f>IF(I23="","",SUM(I23:I23))</f>
        <v>1</v>
      </c>
      <c r="F23" s="66"/>
      <c r="G23" s="66"/>
      <c r="H23" s="33">
        <v>1</v>
      </c>
      <c r="I23" s="33">
        <v>1</v>
      </c>
      <c r="J23" s="9"/>
      <c r="K23" s="49" t="str">
        <f t="shared" si="1"/>
        <v/>
      </c>
      <c r="L23" s="11"/>
      <c r="M23" s="11"/>
      <c r="N23" s="50" t="str">
        <f>IF(AND(J23=""),"",(SUMPRODUCT(J23:J23,I23:I23)/SUM(I23:I23)))</f>
        <v/>
      </c>
      <c r="O23" s="49" t="str">
        <f>IF(N23="","",IF(N23&gt;=10,D23,IF(SUM(K23:K23)=0,"",SUM(K23:K23))))</f>
        <v/>
      </c>
      <c r="P23" s="49" t="str">
        <f>IF(ISBLANK(L23:L23),"",IF(AVERAGE(L23:L23)&lt;1,"Remplir les sessions",MAX(L23:L23)))</f>
        <v/>
      </c>
      <c r="Q23" s="81"/>
      <c r="R23" s="65"/>
      <c r="S23" s="65"/>
      <c r="U23" s="3"/>
    </row>
    <row r="24" spans="1:21" x14ac:dyDescent="0.2">
      <c r="A24" s="77" t="s">
        <v>80</v>
      </c>
      <c r="B24" s="78" t="s">
        <v>10</v>
      </c>
      <c r="C24" s="78" t="s">
        <v>9</v>
      </c>
      <c r="D24" s="79">
        <f>IF(H24="","",SUM(H24:H26))</f>
        <v>18</v>
      </c>
      <c r="E24" s="79">
        <f>IF(I24="","",SUM(I24:I26))</f>
        <v>9</v>
      </c>
      <c r="F24" s="66"/>
      <c r="G24" s="66"/>
      <c r="H24" s="33">
        <v>6</v>
      </c>
      <c r="I24" s="33">
        <v>3</v>
      </c>
      <c r="J24" s="9"/>
      <c r="K24" s="49" t="str">
        <f t="shared" si="1"/>
        <v/>
      </c>
      <c r="L24" s="11"/>
      <c r="M24" s="11"/>
      <c r="N24" s="80" t="str">
        <f>IF(AND(J24=""),"",(SUMPRODUCT(J24:J26,I24:I26)/SUM(I24:I26)))</f>
        <v/>
      </c>
      <c r="O24" s="79" t="str">
        <f>IF(N24="","",IF(N24&gt;=10,D24,IF(SUM(K24:K26)=0,"",SUM(K24:K26))))</f>
        <v/>
      </c>
      <c r="P24" s="79" t="str">
        <f>IF(ISBLANK(L24:L26),"",IF(AVERAGE(L24:L26)&lt;1,"Remplir les sessions",MAX(L24:L26)))</f>
        <v/>
      </c>
      <c r="Q24" s="81" t="str">
        <f>IF(SUMPRODUCT(N24:N35,E24:E35)=0,"",IFERROR(SUMPRODUCT(N24:N35,E24:E35)/SUM(E24:E35),""))</f>
        <v/>
      </c>
      <c r="R24" s="65" t="str">
        <f>IF(Q24="","",IF(Q24&gt;=10,SUM(D24:D35),IF(SUM(O24:O35)=0,"",SUM(O24:O35))))</f>
        <v/>
      </c>
      <c r="S24" s="65" t="str">
        <f>IFERROR(IF(ISBLANK(P24:P35),"",IF(AVERAGE(P24:P35)&lt;1,"Remplir les sessions",MAX(P24:P35))),"")</f>
        <v/>
      </c>
    </row>
    <row r="25" spans="1:21" x14ac:dyDescent="0.2">
      <c r="A25" s="77"/>
      <c r="B25" s="78"/>
      <c r="C25" s="78"/>
      <c r="D25" s="79"/>
      <c r="E25" s="79"/>
      <c r="F25" s="66"/>
      <c r="G25" s="66"/>
      <c r="H25" s="33">
        <v>6</v>
      </c>
      <c r="I25" s="33">
        <v>3</v>
      </c>
      <c r="J25" s="9"/>
      <c r="K25" s="60" t="str">
        <f t="shared" ref="K25" si="4">IF(J25&gt;=10,H25,"")</f>
        <v/>
      </c>
      <c r="L25" s="11"/>
      <c r="M25" s="11"/>
      <c r="N25" s="80"/>
      <c r="O25" s="79"/>
      <c r="P25" s="79"/>
      <c r="Q25" s="81"/>
      <c r="R25" s="65"/>
      <c r="S25" s="65"/>
    </row>
    <row r="26" spans="1:21" x14ac:dyDescent="0.2">
      <c r="A26" s="77"/>
      <c r="B26" s="78"/>
      <c r="C26" s="78"/>
      <c r="D26" s="79"/>
      <c r="E26" s="79"/>
      <c r="F26" s="66"/>
      <c r="G26" s="66"/>
      <c r="H26" s="33">
        <v>6</v>
      </c>
      <c r="I26" s="33">
        <v>3</v>
      </c>
      <c r="J26" s="9"/>
      <c r="K26" s="49" t="str">
        <f t="shared" si="1"/>
        <v/>
      </c>
      <c r="L26" s="11"/>
      <c r="M26" s="11"/>
      <c r="N26" s="80"/>
      <c r="O26" s="79"/>
      <c r="P26" s="79"/>
      <c r="Q26" s="81"/>
      <c r="R26" s="65"/>
      <c r="S26" s="65"/>
    </row>
    <row r="27" spans="1:21" x14ac:dyDescent="0.2">
      <c r="A27" s="77"/>
      <c r="B27" s="78" t="s">
        <v>10</v>
      </c>
      <c r="C27" s="78" t="s">
        <v>9</v>
      </c>
      <c r="D27" s="79">
        <f>IF(H27="","",SUM(H27:H29))</f>
        <v>18</v>
      </c>
      <c r="E27" s="79">
        <f>IF(I27="","",SUM(I27:I29))</f>
        <v>9</v>
      </c>
      <c r="F27" s="66"/>
      <c r="G27" s="66"/>
      <c r="H27" s="33">
        <v>6</v>
      </c>
      <c r="I27" s="33">
        <v>3</v>
      </c>
      <c r="J27" s="9"/>
      <c r="K27" s="60" t="str">
        <f t="shared" ref="K27:K29" si="5">IF(J27&gt;=10,H27,"")</f>
        <v/>
      </c>
      <c r="L27" s="11"/>
      <c r="M27" s="11"/>
      <c r="N27" s="80" t="str">
        <f>IF(AND(J27=""),"",(SUMPRODUCT(J27:J29,I27:I29)/SUM(I27:I29)))</f>
        <v/>
      </c>
      <c r="O27" s="79" t="str">
        <f>IF(N27="","",IF(N27&gt;=10,D27,IF(SUM(K27:K29)=0,"",SUM(K27:K29))))</f>
        <v/>
      </c>
      <c r="P27" s="79" t="str">
        <f>IF(ISBLANK(L27:L29),"",IF(AVERAGE(L27:L29)&lt;1,"Remplir les sessions",MAX(L27:L29)))</f>
        <v/>
      </c>
      <c r="Q27" s="81"/>
      <c r="R27" s="65"/>
      <c r="S27" s="65"/>
    </row>
    <row r="28" spans="1:21" x14ac:dyDescent="0.2">
      <c r="A28" s="77"/>
      <c r="B28" s="78"/>
      <c r="C28" s="78"/>
      <c r="D28" s="79"/>
      <c r="E28" s="79"/>
      <c r="F28" s="66"/>
      <c r="G28" s="66"/>
      <c r="H28" s="33">
        <v>6</v>
      </c>
      <c r="I28" s="33">
        <v>3</v>
      </c>
      <c r="J28" s="9"/>
      <c r="K28" s="60" t="str">
        <f t="shared" si="5"/>
        <v/>
      </c>
      <c r="L28" s="11"/>
      <c r="M28" s="11"/>
      <c r="N28" s="80"/>
      <c r="O28" s="79"/>
      <c r="P28" s="79"/>
      <c r="Q28" s="81"/>
      <c r="R28" s="65"/>
      <c r="S28" s="65"/>
    </row>
    <row r="29" spans="1:21" x14ac:dyDescent="0.2">
      <c r="A29" s="77"/>
      <c r="B29" s="78"/>
      <c r="C29" s="78"/>
      <c r="D29" s="79"/>
      <c r="E29" s="79"/>
      <c r="F29" s="66"/>
      <c r="G29" s="66"/>
      <c r="H29" s="33">
        <v>6</v>
      </c>
      <c r="I29" s="33">
        <v>3</v>
      </c>
      <c r="J29" s="9"/>
      <c r="K29" s="60" t="str">
        <f t="shared" si="5"/>
        <v/>
      </c>
      <c r="L29" s="11"/>
      <c r="M29" s="11"/>
      <c r="N29" s="80"/>
      <c r="O29" s="79"/>
      <c r="P29" s="79"/>
      <c r="Q29" s="81"/>
      <c r="R29" s="65"/>
      <c r="S29" s="65"/>
    </row>
    <row r="30" spans="1:21" x14ac:dyDescent="0.2">
      <c r="A30" s="77"/>
      <c r="B30" s="48" t="s">
        <v>10</v>
      </c>
      <c r="C30" s="48" t="s">
        <v>9</v>
      </c>
      <c r="D30" s="49">
        <f>IF(H30="","",SUM(H30:H30))</f>
        <v>6</v>
      </c>
      <c r="E30" s="49">
        <f>IF(I30="","",SUM(I30:I30))</f>
        <v>3</v>
      </c>
      <c r="F30" s="66"/>
      <c r="G30" s="66"/>
      <c r="H30" s="33">
        <v>6</v>
      </c>
      <c r="I30" s="33">
        <v>3</v>
      </c>
      <c r="J30" s="9"/>
      <c r="K30" s="49" t="str">
        <f t="shared" si="1"/>
        <v/>
      </c>
      <c r="L30" s="11"/>
      <c r="M30" s="11"/>
      <c r="N30" s="50" t="str">
        <f>IF(AND(J30=""),"",(SUMPRODUCT(J30:J30,I30:I30)/SUM(I30:I30)))</f>
        <v/>
      </c>
      <c r="O30" s="49" t="str">
        <f>IF(N30="","",IF(N30&gt;=10,D30,IF(SUM(K30:K30)=0,"",SUM(K30:K30))))</f>
        <v/>
      </c>
      <c r="P30" s="49" t="str">
        <f>IF(ISBLANK(L30:L30),"",IF(AVERAGE(L30:L30)&lt;1,"Remplir les sessions",MAX(L30:L30)))</f>
        <v/>
      </c>
      <c r="Q30" s="81"/>
      <c r="R30" s="65"/>
      <c r="S30" s="65"/>
    </row>
    <row r="31" spans="1:21" ht="16.5" customHeight="1" x14ac:dyDescent="0.2">
      <c r="A31" s="77"/>
      <c r="B31" s="78" t="s">
        <v>13</v>
      </c>
      <c r="C31" s="78" t="s">
        <v>17</v>
      </c>
      <c r="D31" s="79">
        <f>IF(H31="","",SUM(H31:H33))</f>
        <v>13</v>
      </c>
      <c r="E31" s="79">
        <f>IF(I31="","",SUM(I31:I33))</f>
        <v>7</v>
      </c>
      <c r="F31" s="66"/>
      <c r="G31" s="66"/>
      <c r="H31" s="33">
        <v>5</v>
      </c>
      <c r="I31" s="33">
        <v>3</v>
      </c>
      <c r="J31" s="9"/>
      <c r="K31" s="49" t="str">
        <f t="shared" si="1"/>
        <v/>
      </c>
      <c r="L31" s="11"/>
      <c r="M31" s="11"/>
      <c r="N31" s="80" t="str">
        <f>IF(AND(J31=""),"",(SUMPRODUCT(J31:J33,I31:I33)/SUM(I31:I33)))</f>
        <v/>
      </c>
      <c r="O31" s="79" t="str">
        <f>IF(N31="","",IF(N31&gt;=10,D31,IF(SUM(K31:K33)=0,"",SUM(K31:K33))))</f>
        <v/>
      </c>
      <c r="P31" s="79" t="str">
        <f>IF(ISBLANK(L31:L33),"",IF(AVERAGE(L31:L33)&lt;1,"Remplir les sessions",MAX(L31:L33)))</f>
        <v/>
      </c>
      <c r="Q31" s="81"/>
      <c r="R31" s="65"/>
      <c r="S31" s="65"/>
    </row>
    <row r="32" spans="1:21" x14ac:dyDescent="0.2">
      <c r="A32" s="77"/>
      <c r="B32" s="78"/>
      <c r="C32" s="78"/>
      <c r="D32" s="79"/>
      <c r="E32" s="79"/>
      <c r="F32" s="87"/>
      <c r="G32" s="66"/>
      <c r="H32" s="33">
        <v>4</v>
      </c>
      <c r="I32" s="33">
        <v>2</v>
      </c>
      <c r="J32" s="9"/>
      <c r="K32" s="60" t="str">
        <f t="shared" ref="K32" si="6">IF(J32&gt;=10,H32,"")</f>
        <v/>
      </c>
      <c r="L32" s="11"/>
      <c r="M32" s="11"/>
      <c r="N32" s="80"/>
      <c r="O32" s="79"/>
      <c r="P32" s="79"/>
      <c r="Q32" s="81"/>
      <c r="R32" s="65"/>
      <c r="S32" s="65"/>
    </row>
    <row r="33" spans="1:21" x14ac:dyDescent="0.2">
      <c r="A33" s="77"/>
      <c r="B33" s="78"/>
      <c r="C33" s="78"/>
      <c r="D33" s="79"/>
      <c r="E33" s="79"/>
      <c r="F33" s="87"/>
      <c r="G33" s="66"/>
      <c r="H33" s="33">
        <v>4</v>
      </c>
      <c r="I33" s="33">
        <v>2</v>
      </c>
      <c r="J33" s="9"/>
      <c r="K33" s="49" t="str">
        <f t="shared" si="1"/>
        <v/>
      </c>
      <c r="L33" s="11"/>
      <c r="M33" s="11"/>
      <c r="N33" s="80"/>
      <c r="O33" s="79"/>
      <c r="P33" s="79"/>
      <c r="Q33" s="81"/>
      <c r="R33" s="65"/>
      <c r="S33" s="65"/>
    </row>
    <row r="34" spans="1:21" x14ac:dyDescent="0.2">
      <c r="A34" s="77"/>
      <c r="B34" s="48" t="s">
        <v>11</v>
      </c>
      <c r="C34" s="48" t="s">
        <v>31</v>
      </c>
      <c r="D34" s="49">
        <f>IF(H34="","",SUM(H34:H34))</f>
        <v>2</v>
      </c>
      <c r="E34" s="49">
        <f>IF(I34="","",SUM(I34:I34))</f>
        <v>2</v>
      </c>
      <c r="F34" s="66"/>
      <c r="G34" s="66"/>
      <c r="H34" s="33">
        <v>2</v>
      </c>
      <c r="I34" s="33">
        <v>2</v>
      </c>
      <c r="J34" s="9"/>
      <c r="K34" s="49" t="str">
        <f t="shared" si="1"/>
        <v/>
      </c>
      <c r="L34" s="11"/>
      <c r="M34" s="11"/>
      <c r="N34" s="50" t="str">
        <f>IF(AND(J34=""),"",(SUMPRODUCT(J34:J34,I34:I34)/SUM(I34:I34)))</f>
        <v/>
      </c>
      <c r="O34" s="49" t="str">
        <f>IF(N34="","",IF(N34&gt;=10,D34,IF(SUM(K34:K34)=0,"",SUM(K34:K34))))</f>
        <v/>
      </c>
      <c r="P34" s="49" t="str">
        <f>IF(ISBLANK(L34:L34),"",IF(AVERAGE(L34:L34)&lt;1,"Remplir les sessions",MAX(L34:L34)))</f>
        <v/>
      </c>
      <c r="Q34" s="81"/>
      <c r="R34" s="65"/>
      <c r="S34" s="65"/>
    </row>
    <row r="35" spans="1:21" ht="17.25" customHeight="1" x14ac:dyDescent="0.2">
      <c r="A35" s="77"/>
      <c r="B35" s="48" t="s">
        <v>12</v>
      </c>
      <c r="C35" s="48" t="s">
        <v>6</v>
      </c>
      <c r="D35" s="49">
        <f>IF(H35="","",SUM(H35:H35))</f>
        <v>1</v>
      </c>
      <c r="E35" s="49">
        <f>IF(I35="","",SUM(I35:I35))</f>
        <v>1</v>
      </c>
      <c r="F35" s="66"/>
      <c r="G35" s="66"/>
      <c r="H35" s="33">
        <v>1</v>
      </c>
      <c r="I35" s="33">
        <v>1</v>
      </c>
      <c r="J35" s="9"/>
      <c r="K35" s="49" t="str">
        <f t="shared" si="1"/>
        <v/>
      </c>
      <c r="L35" s="11"/>
      <c r="M35" s="11"/>
      <c r="N35" s="50" t="str">
        <f>IF(AND(J35=""),"",(SUMPRODUCT(J35:J35,I35:I35)/SUM(I35:I35)))</f>
        <v/>
      </c>
      <c r="O35" s="49" t="str">
        <f>IF(N35="","",IF(N35&gt;=10,D35,IF(SUM(K35:K35)=0,"",SUM(K35:K35))))</f>
        <v/>
      </c>
      <c r="P35" s="49" t="str">
        <f>IF(ISBLANK(L35:L35),"",IF(AVERAGE(L35:L35)&lt;1,"Remplir les sessions",MAX(L35:L35)))</f>
        <v/>
      </c>
      <c r="Q35" s="81"/>
      <c r="R35" s="65"/>
      <c r="S35" s="65"/>
    </row>
    <row r="36" spans="1:21" ht="30" customHeight="1" x14ac:dyDescent="0.2">
      <c r="A36" s="54"/>
      <c r="B36" s="55"/>
      <c r="C36" s="56" t="s">
        <v>71</v>
      </c>
      <c r="D36" s="84" t="str">
        <f>IF(AND(Q13="",Q24=""),"",AVERAGE(Q13:Q35))</f>
        <v/>
      </c>
      <c r="E36" s="84"/>
      <c r="F36" s="15"/>
      <c r="G36" s="85" t="str">
        <f>"Total des crédits cumulés pour l'année M1 (S1+S2) : "&amp;IF(SUM(R13,R24)&gt;=10,60,SUM(R13,R24))</f>
        <v>Total des crédits cumulés pour l'année M1 (S1+S2) : 0</v>
      </c>
      <c r="H36" s="85"/>
      <c r="I36" s="85"/>
      <c r="J36" s="15"/>
      <c r="K36" s="15"/>
      <c r="M36" s="45" t="str">
        <f>"Total des crédits dans le cursus de Master : "&amp;IF(SUM(R13,R24)&gt;=10,60,0+SUM(R13,R24))</f>
        <v>Total des crédits dans le cursus de Master : 0</v>
      </c>
      <c r="N36" s="45"/>
      <c r="O36" s="45"/>
      <c r="P36" s="45"/>
      <c r="Q36" s="45"/>
      <c r="R36" s="45"/>
      <c r="S36" s="45"/>
      <c r="T36" s="45"/>
      <c r="U36" s="45"/>
    </row>
    <row r="37" spans="1:21" ht="25.5" customHeight="1" x14ac:dyDescent="0.2">
      <c r="B37" s="72" t="str">
        <f>"Décision du jury : Admis(e)/Session "&amp;IF(OR(S13="",S24=""),"",MAX(S13:S24))</f>
        <v xml:space="preserve">Décision du jury : Admis(e)/Session </v>
      </c>
      <c r="C37" s="72"/>
      <c r="D37" s="72"/>
      <c r="E37" s="72"/>
      <c r="F37" s="16"/>
      <c r="G37" s="15"/>
      <c r="H37" s="5"/>
      <c r="I37" s="15"/>
      <c r="J37" s="4"/>
      <c r="K37" s="17"/>
      <c r="L37" s="18"/>
      <c r="M37" s="18"/>
      <c r="N37" s="17"/>
      <c r="O37" s="17"/>
      <c r="P37" s="17"/>
      <c r="Q37" s="18"/>
      <c r="R37" s="17"/>
      <c r="S37" s="17"/>
    </row>
    <row r="38" spans="1:21" ht="18" customHeight="1" x14ac:dyDescent="0.2">
      <c r="A38" s="17"/>
      <c r="B38" s="15"/>
      <c r="C38" s="15"/>
      <c r="D38" s="15"/>
      <c r="E38" s="15"/>
      <c r="F38" s="15"/>
      <c r="G38" s="15"/>
      <c r="H38" s="15"/>
      <c r="I38" s="15"/>
      <c r="J38" s="4"/>
      <c r="L38" s="12"/>
      <c r="M38" s="12"/>
      <c r="N38" s="86" t="s">
        <v>30</v>
      </c>
      <c r="O38" s="86"/>
      <c r="P38" s="86"/>
      <c r="Q38" s="86"/>
      <c r="R38" s="82">
        <f ca="1">TODAY()</f>
        <v>44494</v>
      </c>
      <c r="S38" s="82"/>
    </row>
    <row r="39" spans="1:21" ht="15" customHeight="1" x14ac:dyDescent="0.2">
      <c r="A39" s="15"/>
      <c r="B39" s="15"/>
      <c r="C39" s="15"/>
      <c r="D39" s="4"/>
      <c r="E39" s="15"/>
      <c r="F39" s="15"/>
      <c r="G39" s="15"/>
      <c r="H39" s="15"/>
      <c r="I39" s="15"/>
      <c r="J39" s="4"/>
      <c r="L39" s="15"/>
      <c r="M39" s="15"/>
      <c r="N39" s="15"/>
      <c r="O39" s="83" t="s">
        <v>14</v>
      </c>
      <c r="P39" s="83"/>
      <c r="Q39" s="83"/>
      <c r="R39" s="83"/>
      <c r="S39" s="83"/>
    </row>
    <row r="40" spans="1:21" ht="32.25" customHeight="1" x14ac:dyDescent="0.2"/>
  </sheetData>
  <sheetProtection selectLockedCells="1"/>
  <mergeCells count="99">
    <mergeCell ref="F32:G32"/>
    <mergeCell ref="F27:G27"/>
    <mergeCell ref="N27:N29"/>
    <mergeCell ref="O27:O29"/>
    <mergeCell ref="P27:P29"/>
    <mergeCell ref="F28:G28"/>
    <mergeCell ref="F29:G29"/>
    <mergeCell ref="P24:P26"/>
    <mergeCell ref="Q24:Q35"/>
    <mergeCell ref="R24:R35"/>
    <mergeCell ref="B37:E37"/>
    <mergeCell ref="F24:G24"/>
    <mergeCell ref="F26:G26"/>
    <mergeCell ref="F31:G31"/>
    <mergeCell ref="F33:G33"/>
    <mergeCell ref="F34:G34"/>
    <mergeCell ref="F35:G35"/>
    <mergeCell ref="F30:G30"/>
    <mergeCell ref="F25:G25"/>
    <mergeCell ref="B27:B29"/>
    <mergeCell ref="C27:C29"/>
    <mergeCell ref="D27:D29"/>
    <mergeCell ref="E27:E29"/>
    <mergeCell ref="R38:S38"/>
    <mergeCell ref="O39:S39"/>
    <mergeCell ref="D36:E36"/>
    <mergeCell ref="G36:I36"/>
    <mergeCell ref="N38:Q38"/>
    <mergeCell ref="Q11:S11"/>
    <mergeCell ref="A24:A35"/>
    <mergeCell ref="B24:B26"/>
    <mergeCell ref="C24:C26"/>
    <mergeCell ref="D24:D26"/>
    <mergeCell ref="E24:E26"/>
    <mergeCell ref="B31:B33"/>
    <mergeCell ref="C31:C33"/>
    <mergeCell ref="D31:D33"/>
    <mergeCell ref="E31:E33"/>
    <mergeCell ref="S24:S35"/>
    <mergeCell ref="O31:O33"/>
    <mergeCell ref="P31:P33"/>
    <mergeCell ref="N31:N33"/>
    <mergeCell ref="N24:N26"/>
    <mergeCell ref="O24:O26"/>
    <mergeCell ref="S13:S23"/>
    <mergeCell ref="N19:N21"/>
    <mergeCell ref="O19:O21"/>
    <mergeCell ref="P19:P21"/>
    <mergeCell ref="N13:N15"/>
    <mergeCell ref="O13:O15"/>
    <mergeCell ref="P13:P15"/>
    <mergeCell ref="Q13:Q23"/>
    <mergeCell ref="R13:R23"/>
    <mergeCell ref="N16:N18"/>
    <mergeCell ref="O16:O18"/>
    <mergeCell ref="P16:P18"/>
    <mergeCell ref="A13:A23"/>
    <mergeCell ref="B13:B15"/>
    <mergeCell ref="C13:C15"/>
    <mergeCell ref="D13:D15"/>
    <mergeCell ref="E13:E15"/>
    <mergeCell ref="B19:B21"/>
    <mergeCell ref="C19:C21"/>
    <mergeCell ref="D19:D21"/>
    <mergeCell ref="E19:E21"/>
    <mergeCell ref="B16:B18"/>
    <mergeCell ref="C16:C18"/>
    <mergeCell ref="D16:D18"/>
    <mergeCell ref="E16:E18"/>
    <mergeCell ref="J10:S10"/>
    <mergeCell ref="H1:S1"/>
    <mergeCell ref="A5:S5"/>
    <mergeCell ref="H7:I7"/>
    <mergeCell ref="J7:S7"/>
    <mergeCell ref="N8:O8"/>
    <mergeCell ref="A10:A12"/>
    <mergeCell ref="B10:E10"/>
    <mergeCell ref="F10:I10"/>
    <mergeCell ref="B11:B12"/>
    <mergeCell ref="C11:C12"/>
    <mergeCell ref="D11:D12"/>
    <mergeCell ref="E11:E12"/>
    <mergeCell ref="H11:H12"/>
    <mergeCell ref="I11:I12"/>
    <mergeCell ref="N11:P11"/>
    <mergeCell ref="C1:G1"/>
    <mergeCell ref="F13:G13"/>
    <mergeCell ref="F15:G15"/>
    <mergeCell ref="F19:G19"/>
    <mergeCell ref="F14:G14"/>
    <mergeCell ref="F16:G16"/>
    <mergeCell ref="F17:G17"/>
    <mergeCell ref="F18:G18"/>
    <mergeCell ref="J11:M11"/>
    <mergeCell ref="F21:G21"/>
    <mergeCell ref="F11:G12"/>
    <mergeCell ref="F22:G22"/>
    <mergeCell ref="F23:G23"/>
    <mergeCell ref="F20:G20"/>
  </mergeCells>
  <phoneticPr fontId="15" type="noConversion"/>
  <conditionalFormatting sqref="L13:M13 L15:M15 L19:M19 L21:M24 L26:M26 L30:M31 L33:M35">
    <cfRule type="containsBlanks" dxfId="40" priority="36">
      <formula>LEN(TRIM(L13))=0</formula>
    </cfRule>
  </conditionalFormatting>
  <conditionalFormatting sqref="P13 P15 P19 P21:P24 P26 P30:P31 P33:P35">
    <cfRule type="cellIs" dxfId="39" priority="34" operator="greaterThan">
      <formula>2</formula>
    </cfRule>
    <cfRule type="containsBlanks" dxfId="38" priority="35">
      <formula>LEN(TRIM(P13))=0</formula>
    </cfRule>
  </conditionalFormatting>
  <conditionalFormatting sqref="S13 S15 S19 S21:S24 S26 S30:S31 S33:S35">
    <cfRule type="cellIs" dxfId="37" priority="33" operator="greaterThan">
      <formula>2</formula>
    </cfRule>
  </conditionalFormatting>
  <conditionalFormatting sqref="L14:M14">
    <cfRule type="containsBlanks" dxfId="36" priority="32">
      <formula>LEN(TRIM(L14))=0</formula>
    </cfRule>
  </conditionalFormatting>
  <conditionalFormatting sqref="P14">
    <cfRule type="cellIs" dxfId="35" priority="30" operator="greaterThan">
      <formula>2</formula>
    </cfRule>
    <cfRule type="containsBlanks" dxfId="34" priority="31">
      <formula>LEN(TRIM(P14))=0</formula>
    </cfRule>
  </conditionalFormatting>
  <conditionalFormatting sqref="S14">
    <cfRule type="cellIs" dxfId="33" priority="29" operator="greaterThan">
      <formula>2</formula>
    </cfRule>
  </conditionalFormatting>
  <conditionalFormatting sqref="L16:M16 L18:M18">
    <cfRule type="containsBlanks" dxfId="32" priority="28">
      <formula>LEN(TRIM(L16))=0</formula>
    </cfRule>
  </conditionalFormatting>
  <conditionalFormatting sqref="P16 P18">
    <cfRule type="cellIs" dxfId="31" priority="26" operator="greaterThan">
      <formula>2</formula>
    </cfRule>
    <cfRule type="containsBlanks" dxfId="30" priority="27">
      <formula>LEN(TRIM(P16))=0</formula>
    </cfRule>
  </conditionalFormatting>
  <conditionalFormatting sqref="S16 S18">
    <cfRule type="cellIs" dxfId="29" priority="25" operator="greaterThan">
      <formula>2</formula>
    </cfRule>
  </conditionalFormatting>
  <conditionalFormatting sqref="L17:M17">
    <cfRule type="containsBlanks" dxfId="28" priority="24">
      <formula>LEN(TRIM(L17))=0</formula>
    </cfRule>
  </conditionalFormatting>
  <conditionalFormatting sqref="P17">
    <cfRule type="cellIs" dxfId="27" priority="22" operator="greaterThan">
      <formula>2</formula>
    </cfRule>
    <cfRule type="containsBlanks" dxfId="26" priority="23">
      <formula>LEN(TRIM(P17))=0</formula>
    </cfRule>
  </conditionalFormatting>
  <conditionalFormatting sqref="S17">
    <cfRule type="cellIs" dxfId="25" priority="21" operator="greaterThan">
      <formula>2</formula>
    </cfRule>
  </conditionalFormatting>
  <conditionalFormatting sqref="L20:M20">
    <cfRule type="containsBlanks" dxfId="24" priority="20">
      <formula>LEN(TRIM(L20))=0</formula>
    </cfRule>
  </conditionalFormatting>
  <conditionalFormatting sqref="P20">
    <cfRule type="cellIs" dxfId="23" priority="18" operator="greaterThan">
      <formula>2</formula>
    </cfRule>
    <cfRule type="containsBlanks" dxfId="22" priority="19">
      <formula>LEN(TRIM(P20))=0</formula>
    </cfRule>
  </conditionalFormatting>
  <conditionalFormatting sqref="S20">
    <cfRule type="cellIs" dxfId="21" priority="17" operator="greaterThan">
      <formula>2</formula>
    </cfRule>
  </conditionalFormatting>
  <conditionalFormatting sqref="L25:M25">
    <cfRule type="containsBlanks" dxfId="20" priority="16">
      <formula>LEN(TRIM(L25))=0</formula>
    </cfRule>
  </conditionalFormatting>
  <conditionalFormatting sqref="P25">
    <cfRule type="cellIs" dxfId="19" priority="14" operator="greaterThan">
      <formula>2</formula>
    </cfRule>
    <cfRule type="containsBlanks" dxfId="18" priority="15">
      <formula>LEN(TRIM(P25))=0</formula>
    </cfRule>
  </conditionalFormatting>
  <conditionalFormatting sqref="S25">
    <cfRule type="cellIs" dxfId="17" priority="13" operator="greaterThan">
      <formula>2</formula>
    </cfRule>
  </conditionalFormatting>
  <conditionalFormatting sqref="L27:M27 L29:M29">
    <cfRule type="containsBlanks" dxfId="16" priority="12">
      <formula>LEN(TRIM(L27))=0</formula>
    </cfRule>
  </conditionalFormatting>
  <conditionalFormatting sqref="P27 P29">
    <cfRule type="cellIs" dxfId="15" priority="10" operator="greaterThan">
      <formula>2</formula>
    </cfRule>
    <cfRule type="containsBlanks" dxfId="14" priority="11">
      <formula>LEN(TRIM(P27))=0</formula>
    </cfRule>
  </conditionalFormatting>
  <conditionalFormatting sqref="S27 S29">
    <cfRule type="cellIs" dxfId="13" priority="9" operator="greaterThan">
      <formula>2</formula>
    </cfRule>
  </conditionalFormatting>
  <conditionalFormatting sqref="L28:M28">
    <cfRule type="containsBlanks" dxfId="12" priority="8">
      <formula>LEN(TRIM(L28))=0</formula>
    </cfRule>
  </conditionalFormatting>
  <conditionalFormatting sqref="P28">
    <cfRule type="cellIs" dxfId="11" priority="6" operator="greaterThan">
      <formula>2</formula>
    </cfRule>
    <cfRule type="containsBlanks" dxfId="10" priority="7">
      <formula>LEN(TRIM(P28))=0</formula>
    </cfRule>
  </conditionalFormatting>
  <conditionalFormatting sqref="S28">
    <cfRule type="cellIs" dxfId="9" priority="5" operator="greaterThan">
      <formula>2</formula>
    </cfRule>
  </conditionalFormatting>
  <conditionalFormatting sqref="L32:M32">
    <cfRule type="containsBlanks" dxfId="3" priority="4">
      <formula>LEN(TRIM(L32))=0</formula>
    </cfRule>
  </conditionalFormatting>
  <conditionalFormatting sqref="P32">
    <cfRule type="cellIs" dxfId="2" priority="2" operator="greaterThan">
      <formula>2</formula>
    </cfRule>
    <cfRule type="containsBlanks" dxfId="1" priority="3">
      <formula>LEN(TRIM(P32))=0</formula>
    </cfRule>
  </conditionalFormatting>
  <conditionalFormatting sqref="S32">
    <cfRule type="cellIs" dxfId="0" priority="1" operator="greaterThan">
      <formula>2</formula>
    </cfRule>
  </conditionalFormatting>
  <pageMargins left="0.19685039370078741" right="0.19685039370078741" top="0.19685039370078741" bottom="0.19685039370078741" header="0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view="pageBreakPreview" zoomScaleNormal="100" zoomScaleSheetLayoutView="100" workbookViewId="0">
      <selection activeCell="J13" sqref="J13:J14"/>
    </sheetView>
  </sheetViews>
  <sheetFormatPr baseColWidth="10" defaultColWidth="11" defaultRowHeight="14.25" x14ac:dyDescent="0.2"/>
  <cols>
    <col min="1" max="1" width="3" style="1" customWidth="1"/>
    <col min="2" max="2" width="4.5703125" style="1" customWidth="1"/>
    <col min="3" max="3" width="11.28515625" style="1" customWidth="1"/>
    <col min="4" max="4" width="5.85546875" style="1" customWidth="1"/>
    <col min="5" max="5" width="4.85546875" style="1" customWidth="1"/>
    <col min="6" max="6" width="11" style="1"/>
    <col min="7" max="7" width="33" style="1" customWidth="1"/>
    <col min="8" max="8" width="6" style="1" customWidth="1"/>
    <col min="9" max="9" width="5.42578125" style="1" customWidth="1"/>
    <col min="10" max="10" width="4.7109375" style="1" customWidth="1"/>
    <col min="11" max="12" width="5.85546875" style="1" customWidth="1"/>
    <col min="13" max="13" width="6.7109375" style="1" customWidth="1"/>
    <col min="14" max="14" width="8.28515625" style="1" customWidth="1"/>
    <col min="15" max="15" width="5.42578125" style="1" customWidth="1"/>
    <col min="16" max="16" width="6.140625" style="1" customWidth="1"/>
    <col min="17" max="17" width="5.140625" style="8" customWidth="1"/>
    <col min="18" max="18" width="5.28515625" style="1" customWidth="1"/>
    <col min="19" max="19" width="6.28515625" style="1" customWidth="1"/>
    <col min="20" max="20" width="5.28515625" style="1" customWidth="1"/>
    <col min="21" max="16384" width="11" style="1"/>
  </cols>
  <sheetData>
    <row r="1" spans="1:21" s="14" customFormat="1" ht="15" customHeight="1" x14ac:dyDescent="0.2">
      <c r="A1" s="6"/>
      <c r="B1" s="6"/>
      <c r="C1" s="67" t="s">
        <v>16</v>
      </c>
      <c r="D1" s="67"/>
      <c r="E1" s="67"/>
      <c r="F1" s="67"/>
      <c r="G1" s="67"/>
      <c r="H1" s="69" t="s">
        <v>25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s="14" customFormat="1" ht="12.75" x14ac:dyDescent="0.2">
      <c r="A2" s="15"/>
      <c r="B2" s="15"/>
      <c r="C2" s="16"/>
      <c r="D2" s="42" t="s">
        <v>26</v>
      </c>
      <c r="E2" s="43"/>
      <c r="F2" s="43"/>
      <c r="G2" s="43"/>
      <c r="H2" s="43"/>
      <c r="I2" s="43"/>
      <c r="J2" s="43"/>
      <c r="K2" s="16"/>
      <c r="L2" s="16"/>
      <c r="M2" s="16"/>
      <c r="N2" s="16"/>
      <c r="O2" s="16"/>
      <c r="P2" s="16"/>
      <c r="Q2" s="30"/>
      <c r="R2" s="16"/>
      <c r="S2" s="16"/>
    </row>
    <row r="3" spans="1:21" s="14" customFormat="1" ht="12.75" x14ac:dyDescent="0.2">
      <c r="A3" s="15"/>
      <c r="B3" s="15"/>
      <c r="C3" s="16"/>
      <c r="D3" s="42" t="s">
        <v>27</v>
      </c>
      <c r="E3" s="43"/>
      <c r="F3" s="43"/>
      <c r="G3" s="43"/>
      <c r="H3" s="43"/>
      <c r="I3" s="43"/>
      <c r="J3" s="43"/>
      <c r="K3" s="16"/>
      <c r="L3" s="16"/>
      <c r="M3" s="16"/>
      <c r="N3" s="16"/>
      <c r="O3" s="16"/>
      <c r="P3" s="16"/>
      <c r="Q3" s="30"/>
      <c r="R3" s="16"/>
      <c r="S3" s="16"/>
    </row>
    <row r="4" spans="1:21" s="14" customFormat="1" ht="21.75" customHeight="1" x14ac:dyDescent="0.2">
      <c r="A4" s="15"/>
      <c r="B4" s="15"/>
      <c r="C4" s="16"/>
      <c r="D4" s="42" t="s">
        <v>74</v>
      </c>
      <c r="E4" s="43"/>
      <c r="F4" s="43"/>
      <c r="G4" s="44"/>
      <c r="H4" s="43"/>
      <c r="I4" s="43"/>
      <c r="J4" s="43"/>
      <c r="K4" s="16"/>
      <c r="L4" s="16"/>
      <c r="M4" s="16"/>
      <c r="N4" s="16"/>
      <c r="O4" s="16"/>
      <c r="P4" s="16"/>
      <c r="Q4" s="30"/>
      <c r="R4" s="16"/>
      <c r="S4" s="16"/>
    </row>
    <row r="5" spans="1:21" s="14" customFormat="1" ht="48.75" customHeight="1" x14ac:dyDescent="0.2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1" s="14" customFormat="1" ht="12.75" x14ac:dyDescent="0.2">
      <c r="A6" s="16" t="str">
        <f>"Année Universitaire : "&amp;'Renseignement Etudiants'!B27</f>
        <v xml:space="preserve">Année Universitaire : </v>
      </c>
      <c r="B6" s="15"/>
      <c r="C6" s="15"/>
      <c r="D6" s="15"/>
      <c r="E6" s="15"/>
      <c r="F6" s="15"/>
      <c r="G6" s="15"/>
      <c r="H6" s="15"/>
      <c r="I6" s="15"/>
      <c r="J6" s="4"/>
      <c r="K6" s="15"/>
      <c r="L6" s="15"/>
      <c r="M6" s="15"/>
      <c r="N6" s="15"/>
      <c r="O6" s="15"/>
      <c r="P6" s="15"/>
      <c r="Q6" s="7"/>
      <c r="R6" s="15"/>
      <c r="S6" s="15"/>
    </row>
    <row r="7" spans="1:21" s="19" customFormat="1" ht="15" customHeight="1" x14ac:dyDescent="0.2">
      <c r="A7" s="16" t="str">
        <f>"Nom : "&amp;'Renseignement Etudiants'!B3</f>
        <v xml:space="preserve">Nom : </v>
      </c>
      <c r="B7" s="16"/>
      <c r="C7" s="35"/>
      <c r="D7" s="90" t="str">
        <f>"Prénom : "&amp;'Renseignement Etudiants'!B4</f>
        <v xml:space="preserve">Prénom : </v>
      </c>
      <c r="E7" s="90"/>
      <c r="F7" s="90"/>
      <c r="G7" s="20" t="s">
        <v>37</v>
      </c>
      <c r="H7" s="71">
        <f>'Renseignement Etudiants'!B5</f>
        <v>0</v>
      </c>
      <c r="I7" s="71"/>
      <c r="J7" s="72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72"/>
      <c r="L7" s="72"/>
      <c r="M7" s="72"/>
      <c r="N7" s="72"/>
      <c r="O7" s="72"/>
      <c r="P7" s="72"/>
      <c r="Q7" s="72"/>
      <c r="R7" s="72"/>
      <c r="S7" s="72"/>
    </row>
    <row r="8" spans="1:21" s="29" customFormat="1" ht="15" customHeight="1" x14ac:dyDescent="0.25">
      <c r="A8" s="16" t="str">
        <f>"N° Inscription : "&amp;'Renseignement Etudiants'!B9</f>
        <v xml:space="preserve">N° Inscription : </v>
      </c>
      <c r="B8" s="16"/>
      <c r="C8" s="16"/>
      <c r="D8" s="13"/>
      <c r="E8" s="16" t="s">
        <v>66</v>
      </c>
      <c r="G8" s="16"/>
      <c r="H8" s="16" t="s">
        <v>67</v>
      </c>
      <c r="I8" s="28" t="str">
        <f>'Renseignement Etudiants'!B16</f>
        <v>Biologie</v>
      </c>
      <c r="J8" s="16"/>
      <c r="K8" s="16"/>
      <c r="L8" s="16"/>
      <c r="M8" s="16"/>
      <c r="N8" s="73" t="s">
        <v>68</v>
      </c>
      <c r="O8" s="73"/>
      <c r="P8" s="35" t="str">
        <f>'Renseignement Etudiants'!B24</f>
        <v>Biodiversité et environnement</v>
      </c>
      <c r="Q8" s="30"/>
      <c r="R8" s="16"/>
      <c r="S8" s="16"/>
    </row>
    <row r="9" spans="1:21" s="19" customFormat="1" ht="21.75" customHeight="1" x14ac:dyDescent="0.2">
      <c r="A9" s="16" t="s">
        <v>70</v>
      </c>
      <c r="B9" s="57"/>
      <c r="C9" s="57"/>
      <c r="D9" s="57"/>
      <c r="E9" s="57"/>
      <c r="F9" s="57"/>
      <c r="G9" s="57"/>
      <c r="H9" s="57"/>
      <c r="I9" s="57"/>
      <c r="J9" s="58"/>
      <c r="K9" s="57"/>
      <c r="L9" s="57"/>
      <c r="M9" s="57"/>
      <c r="N9" s="57"/>
      <c r="O9" s="57"/>
      <c r="P9" s="57"/>
      <c r="Q9" s="59"/>
      <c r="R9" s="92" t="s">
        <v>72</v>
      </c>
      <c r="S9" s="92"/>
    </row>
    <row r="10" spans="1:21" ht="17.25" customHeight="1" x14ac:dyDescent="0.2">
      <c r="A10" s="74" t="s">
        <v>24</v>
      </c>
      <c r="B10" s="68" t="s">
        <v>23</v>
      </c>
      <c r="C10" s="68"/>
      <c r="D10" s="68"/>
      <c r="E10" s="68"/>
      <c r="F10" s="68" t="s">
        <v>20</v>
      </c>
      <c r="G10" s="68"/>
      <c r="H10" s="68"/>
      <c r="I10" s="68"/>
      <c r="J10" s="68" t="s">
        <v>21</v>
      </c>
      <c r="K10" s="68"/>
      <c r="L10" s="68"/>
      <c r="M10" s="68"/>
      <c r="N10" s="68"/>
      <c r="O10" s="68"/>
      <c r="P10" s="68"/>
      <c r="Q10" s="68"/>
      <c r="R10" s="68"/>
      <c r="S10" s="68"/>
    </row>
    <row r="11" spans="1:21" x14ac:dyDescent="0.2">
      <c r="A11" s="89"/>
      <c r="B11" s="75" t="s">
        <v>19</v>
      </c>
      <c r="C11" s="65" t="s">
        <v>18</v>
      </c>
      <c r="D11" s="76" t="s">
        <v>7</v>
      </c>
      <c r="E11" s="65" t="s">
        <v>0</v>
      </c>
      <c r="F11" s="65" t="s">
        <v>1</v>
      </c>
      <c r="G11" s="65"/>
      <c r="H11" s="76" t="s">
        <v>7</v>
      </c>
      <c r="I11" s="65" t="s">
        <v>0</v>
      </c>
      <c r="J11" s="65" t="s">
        <v>15</v>
      </c>
      <c r="K11" s="65"/>
      <c r="L11" s="65"/>
      <c r="M11" s="46"/>
      <c r="N11" s="65" t="s">
        <v>4</v>
      </c>
      <c r="O11" s="65"/>
      <c r="P11" s="65"/>
      <c r="Q11" s="65" t="s">
        <v>5</v>
      </c>
      <c r="R11" s="65"/>
      <c r="S11" s="65"/>
    </row>
    <row r="12" spans="1:21" ht="28.5" customHeight="1" x14ac:dyDescent="0.2">
      <c r="A12" s="89"/>
      <c r="B12" s="75"/>
      <c r="C12" s="65"/>
      <c r="D12" s="76"/>
      <c r="E12" s="65"/>
      <c r="F12" s="65"/>
      <c r="G12" s="65"/>
      <c r="H12" s="76"/>
      <c r="I12" s="65"/>
      <c r="J12" s="51" t="s">
        <v>2</v>
      </c>
      <c r="K12" s="46" t="s">
        <v>8</v>
      </c>
      <c r="L12" s="46" t="s">
        <v>3</v>
      </c>
      <c r="M12" s="47" t="s">
        <v>81</v>
      </c>
      <c r="N12" s="46" t="s">
        <v>2</v>
      </c>
      <c r="O12" s="46" t="s">
        <v>8</v>
      </c>
      <c r="P12" s="46" t="s">
        <v>3</v>
      </c>
      <c r="Q12" s="52" t="s">
        <v>2</v>
      </c>
      <c r="R12" s="46" t="s">
        <v>8</v>
      </c>
      <c r="S12" s="46" t="s">
        <v>3</v>
      </c>
      <c r="U12" s="2"/>
    </row>
    <row r="13" spans="1:21" x14ac:dyDescent="0.2">
      <c r="A13" s="77" t="s">
        <v>77</v>
      </c>
      <c r="B13" s="78" t="s">
        <v>10</v>
      </c>
      <c r="C13" s="78" t="s">
        <v>9</v>
      </c>
      <c r="D13" s="79">
        <f>IF(H13="","",SUM(H13:H14))</f>
        <v>12</v>
      </c>
      <c r="E13" s="79">
        <f>IF(I13="","",SUM(I13:I14))</f>
        <v>6</v>
      </c>
      <c r="F13" s="66" t="s">
        <v>83</v>
      </c>
      <c r="G13" s="66"/>
      <c r="H13" s="33">
        <v>6</v>
      </c>
      <c r="I13" s="33">
        <v>3</v>
      </c>
      <c r="J13" s="11"/>
      <c r="K13" s="49" t="str">
        <f>IF(J13&gt;=10,H13,"")</f>
        <v/>
      </c>
      <c r="L13" s="11"/>
      <c r="M13" s="11"/>
      <c r="N13" s="80" t="str">
        <f>IF(AND(J13=""),"",(SUMPRODUCT(J13:J14,I13:I14)/SUM(I13:I14)))</f>
        <v/>
      </c>
      <c r="O13" s="79" t="str">
        <f>IF(N13="","",IF(N13&gt;=10,D13,IF(SUM(K13:K14)=0,"",SUM(K13:K14))))</f>
        <v/>
      </c>
      <c r="P13" s="79" t="str">
        <f>IF(ISBLANK(L13:L14),"",IF(AVERAGE(L13:L14)&lt;1,"Remplir les sessions",MAX(L13:L14)))</f>
        <v/>
      </c>
      <c r="Q13" s="81" t="str">
        <f>IF(SUMPRODUCT(N13:N19,E13:E19)=0,"",IFERROR(SUMPRODUCT(N13:N19,E13:E19)/SUM(E13:E19),""))</f>
        <v/>
      </c>
      <c r="R13" s="65" t="str">
        <f>IF(Q13="","",IF(Q13&gt;=10,SUM(D13:D19),IF(SUM(O13:O19)="","",SUM(O13:O19))))</f>
        <v/>
      </c>
      <c r="S13" s="65" t="str">
        <f>IFERROR(IF(ISBLANK(P13:P19),"",IF(AVERAGE(P13:P19)&lt;1,"Remplir les sessions",MAX(P13:P19))),"")</f>
        <v/>
      </c>
      <c r="U13" s="2"/>
    </row>
    <row r="14" spans="1:21" x14ac:dyDescent="0.2">
      <c r="A14" s="77"/>
      <c r="B14" s="78"/>
      <c r="C14" s="78"/>
      <c r="D14" s="79"/>
      <c r="E14" s="79"/>
      <c r="F14" s="66" t="s">
        <v>84</v>
      </c>
      <c r="G14" s="66"/>
      <c r="H14" s="33">
        <v>6</v>
      </c>
      <c r="I14" s="33">
        <v>3</v>
      </c>
      <c r="J14" s="11"/>
      <c r="K14" s="49" t="str">
        <f t="shared" ref="K14:K20" si="0">IF(J14&gt;=10,H14,"")</f>
        <v/>
      </c>
      <c r="L14" s="11"/>
      <c r="M14" s="11"/>
      <c r="N14" s="80"/>
      <c r="O14" s="79"/>
      <c r="P14" s="79"/>
      <c r="Q14" s="81"/>
      <c r="R14" s="65"/>
      <c r="S14" s="65"/>
      <c r="U14" s="2"/>
    </row>
    <row r="15" spans="1:21" x14ac:dyDescent="0.2">
      <c r="A15" s="77"/>
      <c r="B15" s="48" t="s">
        <v>10</v>
      </c>
      <c r="C15" s="48" t="s">
        <v>9</v>
      </c>
      <c r="D15" s="49">
        <f>IF(H15="","",SUM(H15:H15))</f>
        <v>6</v>
      </c>
      <c r="E15" s="49">
        <f>IF(I15="","",SUM(I15:I15))</f>
        <v>3</v>
      </c>
      <c r="F15" s="66" t="s">
        <v>85</v>
      </c>
      <c r="G15" s="66"/>
      <c r="H15" s="33">
        <v>6</v>
      </c>
      <c r="I15" s="33">
        <v>3</v>
      </c>
      <c r="J15" s="11"/>
      <c r="K15" s="49" t="str">
        <f t="shared" si="0"/>
        <v/>
      </c>
      <c r="L15" s="11"/>
      <c r="M15" s="11"/>
      <c r="N15" s="50" t="str">
        <f>IF(AND(J15=""),"",(SUMPRODUCT(J15:J15,I15:I15)/SUM(I15:I15)))</f>
        <v/>
      </c>
      <c r="O15" s="49" t="str">
        <f>IF(N15="","",IF(N15&gt;=10,D15,IF(SUM(K15:K15)=0,"",SUM(K15:K15))))</f>
        <v/>
      </c>
      <c r="P15" s="49" t="str">
        <f>IF(ISBLANK(L15:L15),"",IF(AVERAGE(L15:L15)&lt;1,"Remplir les sessions",MAX(L15:L15)))</f>
        <v/>
      </c>
      <c r="Q15" s="81"/>
      <c r="R15" s="65"/>
      <c r="S15" s="65"/>
      <c r="U15" s="2"/>
    </row>
    <row r="16" spans="1:21" x14ac:dyDescent="0.2">
      <c r="A16" s="77"/>
      <c r="B16" s="78" t="s">
        <v>13</v>
      </c>
      <c r="C16" s="78" t="s">
        <v>17</v>
      </c>
      <c r="D16" s="79">
        <f>IF(H16="","",SUM(H16:H17))</f>
        <v>9</v>
      </c>
      <c r="E16" s="79">
        <f>IF(I16="","",SUM(I16:I17))</f>
        <v>5</v>
      </c>
      <c r="F16" s="66" t="s">
        <v>86</v>
      </c>
      <c r="G16" s="66"/>
      <c r="H16" s="33">
        <v>5</v>
      </c>
      <c r="I16" s="33">
        <v>3</v>
      </c>
      <c r="J16" s="11"/>
      <c r="K16" s="49" t="str">
        <f t="shared" si="0"/>
        <v/>
      </c>
      <c r="L16" s="11"/>
      <c r="M16" s="11"/>
      <c r="N16" s="80" t="str">
        <f>IF(AND(J16=""),"",(SUMPRODUCT(J16:J17,I16:I17)/SUM(I16:I17)))</f>
        <v/>
      </c>
      <c r="O16" s="79" t="str">
        <f>IF(N16="","",IF(N16&gt;=10,D16,IF(SUM(K16:K17)=0,"",SUM(K16:K17))))</f>
        <v/>
      </c>
      <c r="P16" s="79" t="str">
        <f>IF(ISBLANK(L16:L17),"",IF(AVERAGE(L16:L17)&lt;1,"Remplir les sessions",MAX(L16:L17)))</f>
        <v/>
      </c>
      <c r="Q16" s="81"/>
      <c r="R16" s="65"/>
      <c r="S16" s="65"/>
      <c r="U16" s="3"/>
    </row>
    <row r="17" spans="1:21" x14ac:dyDescent="0.2">
      <c r="A17" s="77"/>
      <c r="B17" s="78"/>
      <c r="C17" s="78"/>
      <c r="D17" s="79"/>
      <c r="E17" s="79"/>
      <c r="F17" s="66" t="s">
        <v>87</v>
      </c>
      <c r="G17" s="66"/>
      <c r="H17" s="33">
        <v>4</v>
      </c>
      <c r="I17" s="33">
        <v>2</v>
      </c>
      <c r="J17" s="11"/>
      <c r="K17" s="49" t="str">
        <f t="shared" si="0"/>
        <v/>
      </c>
      <c r="L17" s="11"/>
      <c r="M17" s="11"/>
      <c r="N17" s="80"/>
      <c r="O17" s="79"/>
      <c r="P17" s="79"/>
      <c r="Q17" s="81"/>
      <c r="R17" s="65"/>
      <c r="S17" s="65"/>
      <c r="U17" s="3"/>
    </row>
    <row r="18" spans="1:21" s="10" customFormat="1" ht="27" customHeight="1" x14ac:dyDescent="0.2">
      <c r="A18" s="77"/>
      <c r="B18" s="48" t="s">
        <v>11</v>
      </c>
      <c r="C18" s="48" t="s">
        <v>31</v>
      </c>
      <c r="D18" s="49">
        <f t="shared" ref="D18:E20" si="1">IF(H18="","",SUM(H18:H18))</f>
        <v>2</v>
      </c>
      <c r="E18" s="49">
        <f t="shared" si="1"/>
        <v>2</v>
      </c>
      <c r="F18" s="87" t="s">
        <v>88</v>
      </c>
      <c r="G18" s="87"/>
      <c r="H18" s="33">
        <v>2</v>
      </c>
      <c r="I18" s="33">
        <v>2</v>
      </c>
      <c r="J18" s="11"/>
      <c r="K18" s="49" t="str">
        <f t="shared" si="0"/>
        <v/>
      </c>
      <c r="L18" s="11"/>
      <c r="M18" s="11"/>
      <c r="N18" s="50" t="str">
        <f>IF(AND(J18=""),"",(SUMPRODUCT(J18:J18,I18:I18)/SUM(I18:I18)))</f>
        <v/>
      </c>
      <c r="O18" s="49" t="str">
        <f>IF(N18="","",IF(N18&gt;=10,D18,IF(SUM(K18:K18)=0,"",SUM(K18:K18))))</f>
        <v/>
      </c>
      <c r="P18" s="49" t="str">
        <f>IF(ISBLANK(L18:L18),"",IF(AVERAGE(L18:L18)&lt;1,"Remplir les sessions",MAX(L18:L18)))</f>
        <v/>
      </c>
      <c r="Q18" s="81"/>
      <c r="R18" s="65"/>
      <c r="S18" s="65"/>
      <c r="U18" s="3"/>
    </row>
    <row r="19" spans="1:21" x14ac:dyDescent="0.2">
      <c r="A19" s="77"/>
      <c r="B19" s="48" t="s">
        <v>12</v>
      </c>
      <c r="C19" s="48" t="s">
        <v>6</v>
      </c>
      <c r="D19" s="49">
        <f t="shared" si="1"/>
        <v>1</v>
      </c>
      <c r="E19" s="49">
        <f t="shared" si="1"/>
        <v>1</v>
      </c>
      <c r="F19" s="66" t="s">
        <v>75</v>
      </c>
      <c r="G19" s="66"/>
      <c r="H19" s="33">
        <v>1</v>
      </c>
      <c r="I19" s="33">
        <v>1</v>
      </c>
      <c r="J19" s="11"/>
      <c r="K19" s="49" t="str">
        <f t="shared" si="0"/>
        <v/>
      </c>
      <c r="L19" s="11"/>
      <c r="M19" s="11"/>
      <c r="N19" s="50" t="str">
        <f>IF(AND(J19=""),"",(SUMPRODUCT(J19:J19,I19:I19)/SUM(I19:I19)))</f>
        <v/>
      </c>
      <c r="O19" s="49" t="str">
        <f>IF(N19="","",IF(N19&gt;=10,D19,IF(SUM(K19:K19)=0,"",SUM(K19:K19))))</f>
        <v/>
      </c>
      <c r="P19" s="49" t="str">
        <f>IF(ISBLANK(L19:L19),"",IF(AVERAGE(L19:L19)&lt;1,"Remplir les sessions",MAX(L19:L19)))</f>
        <v/>
      </c>
      <c r="Q19" s="81"/>
      <c r="R19" s="65"/>
      <c r="S19" s="65"/>
      <c r="U19" s="3"/>
    </row>
    <row r="20" spans="1:21" ht="65.25" customHeight="1" x14ac:dyDescent="0.2">
      <c r="A20" s="53" t="s">
        <v>78</v>
      </c>
      <c r="B20" s="48" t="s">
        <v>10</v>
      </c>
      <c r="C20" s="48" t="s">
        <v>9</v>
      </c>
      <c r="D20" s="49">
        <f t="shared" si="1"/>
        <v>30</v>
      </c>
      <c r="E20" s="49">
        <f t="shared" si="1"/>
        <v>17</v>
      </c>
      <c r="F20" s="88" t="s">
        <v>76</v>
      </c>
      <c r="G20" s="88"/>
      <c r="H20" s="33">
        <v>30</v>
      </c>
      <c r="I20" s="33">
        <v>17</v>
      </c>
      <c r="J20" s="11"/>
      <c r="K20" s="49" t="str">
        <f t="shared" si="0"/>
        <v/>
      </c>
      <c r="L20" s="11"/>
      <c r="M20" s="11"/>
      <c r="N20" s="50" t="str">
        <f>IF(AND(J20=""),"",(SUMPRODUCT(J20:J20,I20:I20)/SUM(I20:I20)))</f>
        <v/>
      </c>
      <c r="O20" s="49" t="str">
        <f>IF(N20="","",IF(N20&gt;=10,D20,IF(SUM(K20:K20)=0,"",SUM(K20:K20))))</f>
        <v/>
      </c>
      <c r="P20" s="49" t="str">
        <f>IF(ISBLANK(L20:L20),"",IF(AVERAGE(L20:L20)&lt;1,"Remplir les sessions",MAX(L20:L20)))</f>
        <v/>
      </c>
      <c r="Q20" s="51" t="str">
        <f>N20</f>
        <v/>
      </c>
      <c r="R20" s="46" t="str">
        <f>IF(Q20="","",IF(Q20&gt;=10,SUM(D20:D20),IF(SUM(O20:O20)="","",SUM(O20:O20))))</f>
        <v/>
      </c>
      <c r="S20" s="46" t="str">
        <f>IFERROR(IF(ISBLANK(P20:P20),"",IF(AVERAGE(P20:P20)&lt;1,"Remplir les sessions",MAX(P20:P20))),"")</f>
        <v/>
      </c>
    </row>
    <row r="21" spans="1:21" ht="30" customHeight="1" x14ac:dyDescent="0.2">
      <c r="A21" s="54"/>
      <c r="B21" s="55"/>
      <c r="C21" s="56" t="s">
        <v>73</v>
      </c>
      <c r="D21" s="84" t="str">
        <f>IF(AND(Q13="",Q20=""),"",AVERAGE(Q13:Q20))</f>
        <v/>
      </c>
      <c r="E21" s="84"/>
      <c r="F21" s="15"/>
      <c r="G21" s="85" t="str">
        <f>"Total des crédits cumulés pour l'année M2 (S3+S4) : "&amp;IF(SUM(R13,R20)&gt;=10,60,SUM(R13,R20))</f>
        <v>Total des crédits cumulés pour l'année M2 (S3+S4) : 0</v>
      </c>
      <c r="H21" s="85"/>
      <c r="I21" s="85"/>
      <c r="J21" s="15"/>
      <c r="K21" s="15"/>
      <c r="M21" s="45" t="e">
        <f>"Total des crédits dans le cursus de Master : "&amp;IF(AVERAGE(Q13,Q20)&gt;=10,120,60+SUM(R13,R20))</f>
        <v>#DIV/0!</v>
      </c>
      <c r="N21" s="45"/>
      <c r="O21" s="45"/>
      <c r="P21" s="45"/>
      <c r="Q21" s="45"/>
      <c r="R21" s="45"/>
      <c r="S21" s="45"/>
      <c r="T21" s="45"/>
    </row>
    <row r="22" spans="1:21" ht="25.5" customHeight="1" x14ac:dyDescent="0.2">
      <c r="A22" s="72" t="str">
        <f>"Décision du jury : Admis(e)/Session "&amp;IF(OR(S13="",S20=""),"",MAX(S13:S20))</f>
        <v xml:space="preserve">Décision du jury : Admis(e)/Session </v>
      </c>
      <c r="B22" s="72"/>
      <c r="C22" s="72"/>
      <c r="D22" s="72"/>
      <c r="E22" s="72"/>
      <c r="F22" s="72"/>
      <c r="G22" s="15"/>
      <c r="H22" s="5"/>
      <c r="I22" s="15"/>
      <c r="J22" s="4"/>
      <c r="K22" s="17"/>
      <c r="L22" s="18"/>
      <c r="M22" s="18"/>
      <c r="N22" s="17"/>
      <c r="O22" s="17"/>
      <c r="P22" s="17"/>
      <c r="Q22" s="18"/>
      <c r="R22" s="17"/>
      <c r="S22" s="17"/>
    </row>
    <row r="23" spans="1:21" ht="18" customHeigh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4"/>
      <c r="K23" s="10"/>
      <c r="M23" s="91" t="s">
        <v>82</v>
      </c>
      <c r="N23" s="91"/>
      <c r="O23" s="91"/>
      <c r="P23" s="91"/>
      <c r="Q23" s="82">
        <f ca="1">TODAY()</f>
        <v>44494</v>
      </c>
      <c r="R23" s="82"/>
      <c r="S23" s="82"/>
    </row>
    <row r="24" spans="1:21" ht="15" customHeight="1" x14ac:dyDescent="0.2">
      <c r="A24" s="15"/>
      <c r="B24" s="15"/>
      <c r="C24" s="15"/>
      <c r="D24" s="4"/>
      <c r="E24" s="15"/>
      <c r="F24" s="15"/>
      <c r="G24" s="15"/>
      <c r="H24" s="15"/>
      <c r="I24" s="15"/>
      <c r="J24" s="4"/>
      <c r="L24" s="15"/>
      <c r="M24" s="15"/>
      <c r="N24" s="83" t="s">
        <v>14</v>
      </c>
      <c r="O24" s="83"/>
      <c r="P24" s="83"/>
      <c r="Q24" s="83"/>
      <c r="R24" s="83"/>
      <c r="S24" s="15"/>
    </row>
    <row r="25" spans="1:21" ht="32.25" customHeight="1" x14ac:dyDescent="0.2"/>
  </sheetData>
  <sheetProtection sheet="1" selectLockedCells="1"/>
  <mergeCells count="54">
    <mergeCell ref="Q23:S23"/>
    <mergeCell ref="M23:P23"/>
    <mergeCell ref="N24:R24"/>
    <mergeCell ref="N8:O8"/>
    <mergeCell ref="I11:I12"/>
    <mergeCell ref="J11:L11"/>
    <mergeCell ref="N11:P11"/>
    <mergeCell ref="Q11:S11"/>
    <mergeCell ref="J10:S10"/>
    <mergeCell ref="R9:S9"/>
    <mergeCell ref="S13:S19"/>
    <mergeCell ref="N16:N17"/>
    <mergeCell ref="O16:O17"/>
    <mergeCell ref="P16:P17"/>
    <mergeCell ref="N13:N14"/>
    <mergeCell ref="O13:O14"/>
    <mergeCell ref="C1:G1"/>
    <mergeCell ref="H1:S1"/>
    <mergeCell ref="A5:S5"/>
    <mergeCell ref="H7:I7"/>
    <mergeCell ref="J7:S7"/>
    <mergeCell ref="D7:F7"/>
    <mergeCell ref="A10:A12"/>
    <mergeCell ref="B10:E10"/>
    <mergeCell ref="F10:I10"/>
    <mergeCell ref="B11:B12"/>
    <mergeCell ref="C11:C12"/>
    <mergeCell ref="D11:D12"/>
    <mergeCell ref="E11:E12"/>
    <mergeCell ref="F11:G12"/>
    <mergeCell ref="H11:H12"/>
    <mergeCell ref="P13:P14"/>
    <mergeCell ref="Q13:Q19"/>
    <mergeCell ref="R13:R19"/>
    <mergeCell ref="D21:E21"/>
    <mergeCell ref="G21:I21"/>
    <mergeCell ref="F13:G13"/>
    <mergeCell ref="F14:G14"/>
    <mergeCell ref="F15:G15"/>
    <mergeCell ref="F16:G16"/>
    <mergeCell ref="F17:G17"/>
    <mergeCell ref="F20:G20"/>
    <mergeCell ref="E13:E14"/>
    <mergeCell ref="D16:D17"/>
    <mergeCell ref="E16:E17"/>
    <mergeCell ref="A22:F22"/>
    <mergeCell ref="F18:G18"/>
    <mergeCell ref="F19:G19"/>
    <mergeCell ref="A13:A19"/>
    <mergeCell ref="B13:B14"/>
    <mergeCell ref="C13:C14"/>
    <mergeCell ref="D13:D14"/>
    <mergeCell ref="B16:B17"/>
    <mergeCell ref="C16:C17"/>
  </mergeCells>
  <conditionalFormatting sqref="L13:M20">
    <cfRule type="containsBlanks" dxfId="8" priority="5">
      <formula>LEN(TRIM(L13))=0</formula>
    </cfRule>
  </conditionalFormatting>
  <conditionalFormatting sqref="P13:P20">
    <cfRule type="cellIs" dxfId="7" priority="3" operator="greaterThan">
      <formula>2</formula>
    </cfRule>
    <cfRule type="containsBlanks" dxfId="6" priority="4">
      <formula>LEN(TRIM(P13))=0</formula>
    </cfRule>
  </conditionalFormatting>
  <conditionalFormatting sqref="S13:S20">
    <cfRule type="cellIs" dxfId="5" priority="2" operator="greaterThan">
      <formula>2</formula>
    </cfRule>
  </conditionalFormatting>
  <conditionalFormatting sqref="J13:J20">
    <cfRule type="containsBlanks" dxfId="4" priority="1">
      <formula>LEN(TRIM(J13))=0</formula>
    </cfRule>
  </conditionalFormatting>
  <pageMargins left="0.39370078740157483" right="0.39370078740157483" top="0.39370078740157483" bottom="0.39370078740157483" header="0.39370078740157483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Renseignement Etudiants</vt:lpstr>
      <vt:lpstr>M1</vt:lpstr>
      <vt:lpstr>M2</vt:lpstr>
      <vt:lpstr>Filieres</vt:lpstr>
      <vt:lpstr>Specialite_L</vt:lpstr>
      <vt:lpstr>Specialite_M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2021-09-13T12:50:22Z</cp:lastPrinted>
  <dcterms:created xsi:type="dcterms:W3CDTF">2017-02-21T15:16:59Z</dcterms:created>
  <dcterms:modified xsi:type="dcterms:W3CDTF">2021-10-25T10:57:59Z</dcterms:modified>
</cp:coreProperties>
</file>