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3\L3 - 2015-2020\"/>
    </mc:Choice>
  </mc:AlternateContent>
  <xr:revisionPtr revIDLastSave="0" documentId="13_ncr:1_{5978C143-EC64-466A-A66F-1B682C2529B6}" xr6:coauthVersionLast="47" xr6:coauthVersionMax="47" xr10:uidLastSave="{00000000-0000-0000-0000-000000000000}"/>
  <workbookProtection lockStructure="1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3 Micro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Micro 2015-2020'!$A$1:$S$36</definedName>
  </definedNames>
  <calcPr calcId="191029"/>
  <extLst>
    <ext uri="GoogleSheetsCustomDataVersion1">
      <go:sheetsCustomData xmlns:go="http://customooxmlschemas.google.com/" r:id="rId6" roundtripDataSignature="AMtx7mjVzCY7Bq5xYbDHlOHtqM+mtQo00g=="/>
    </ext>
  </extLst>
</workbook>
</file>

<file path=xl/calcChain.xml><?xml version="1.0" encoding="utf-8"?>
<calcChain xmlns="http://schemas.openxmlformats.org/spreadsheetml/2006/main">
  <c r="N21" i="2" l="1"/>
  <c r="K20" i="2"/>
  <c r="K13" i="2"/>
  <c r="K19" i="2"/>
  <c r="K18" i="2"/>
  <c r="K17" i="2"/>
  <c r="K16" i="2"/>
  <c r="K15" i="2"/>
  <c r="K14" i="2"/>
  <c r="K24" i="2"/>
  <c r="P23" i="2"/>
  <c r="N23" i="2"/>
  <c r="K23" i="2"/>
  <c r="E23" i="2"/>
  <c r="D23" i="2"/>
  <c r="P16" i="2"/>
  <c r="N16" i="2"/>
  <c r="E16" i="2"/>
  <c r="D16" i="2"/>
  <c r="D13" i="2"/>
  <c r="E13" i="2"/>
  <c r="N13" i="2"/>
  <c r="P13" i="2"/>
  <c r="E18" i="2"/>
  <c r="D18" i="2"/>
  <c r="P18" i="2"/>
  <c r="N18" i="2"/>
  <c r="E27" i="2"/>
  <c r="D27" i="2"/>
  <c r="E25" i="2"/>
  <c r="D25" i="2"/>
  <c r="E21" i="2"/>
  <c r="Q21" i="2" s="1"/>
  <c r="D21" i="2"/>
  <c r="E20" i="2"/>
  <c r="D20" i="2"/>
  <c r="R30" i="2"/>
  <c r="P27" i="2"/>
  <c r="N27" i="2"/>
  <c r="K27" i="2"/>
  <c r="K26" i="2"/>
  <c r="P25" i="2"/>
  <c r="N25" i="2"/>
  <c r="K25" i="2"/>
  <c r="K22" i="2"/>
  <c r="P21" i="2"/>
  <c r="K21" i="2"/>
  <c r="P20" i="2"/>
  <c r="N20" i="2"/>
  <c r="P8" i="2"/>
  <c r="I8" i="2"/>
  <c r="D4" i="2" s="1"/>
  <c r="A8" i="2"/>
  <c r="J7" i="2"/>
  <c r="H7" i="2"/>
  <c r="E7" i="2"/>
  <c r="A7" i="2"/>
  <c r="A6" i="2"/>
  <c r="O18" i="2" l="1"/>
  <c r="O27" i="2"/>
  <c r="Q13" i="2"/>
  <c r="O13" i="2"/>
  <c r="O23" i="2"/>
  <c r="O16" i="2"/>
  <c r="O20" i="2"/>
  <c r="S13" i="2"/>
  <c r="O25" i="2"/>
  <c r="O21" i="2"/>
  <c r="S21" i="2"/>
  <c r="B29" i="2" l="1"/>
  <c r="D28" i="2"/>
  <c r="R13" i="2" s="1"/>
  <c r="R21" i="2" l="1"/>
  <c r="P28" i="2" s="1"/>
  <c r="G28" i="2" l="1"/>
</calcChain>
</file>

<file path=xl/sharedStrings.xml><?xml version="1.0" encoding="utf-8"?>
<sst xmlns="http://schemas.openxmlformats.org/spreadsheetml/2006/main" count="118" uniqueCount="91">
  <si>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</si>
  <si>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</si>
  <si>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</si>
  <si>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</si>
  <si>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</si>
  <si>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</si>
  <si>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</si>
  <si>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</si>
  <si>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</si>
  <si>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</si>
  <si>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</si>
  <si>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</si>
  <si>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</si>
  <si>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</si>
  <si>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</si>
  <si>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</si>
  <si>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</si>
  <si>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</si>
  <si>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</si>
  <si>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</si>
  <si>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</si>
  <si>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</si>
  <si>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</si>
  <si>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</si>
  <si>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</si>
  <si>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</si>
  <si>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</si>
  <si>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</si>
  <si>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</si>
  <si>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</si>
  <si>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</si>
  <si>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</si>
  <si>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</si>
  <si>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</si>
  <si>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</si>
  <si>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</si>
  <si>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</si>
  <si>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</si>
  <si>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</si>
  <si>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</si>
  <si>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</si>
  <si>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</si>
  <si>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</si>
  <si>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</si>
  <si>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</si>
  <si>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</si>
  <si>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</si>
  <si>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</si>
  <si>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</si>
  <si>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</si>
  <si>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</si>
  <si>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</si>
  <si>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</si>
  <si>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</si>
  <si>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</si>
  <si>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</si>
  <si>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</si>
  <si>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</si>
  <si>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</si>
  <si>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</si>
  <si>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</si>
  <si>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</si>
  <si>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</si>
  <si>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</si>
  <si>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UEM</t>
  </si>
  <si>
    <t>Méthodologique</t>
  </si>
  <si>
    <t>UED</t>
  </si>
  <si>
    <t>Découverte</t>
  </si>
  <si>
    <t>Semestre (6)</t>
  </si>
  <si>
    <t>Moyenne annuelle L3 :</t>
  </si>
  <si>
    <t>Fait à Bordj Bou Arréridj le :</t>
  </si>
  <si>
    <t>Le Doyen</t>
  </si>
  <si>
    <t>Faculté : Sciences de la Nature et de la Vie et Sciences de la Terre et de l'Univers</t>
  </si>
  <si>
    <t>Année</t>
  </si>
  <si>
    <t>UET</t>
  </si>
  <si>
    <t>Transversale</t>
  </si>
  <si>
    <t>Bio-écologie des bioagresseurs</t>
  </si>
  <si>
    <t>Les principaux bioagresseurs animaux</t>
  </si>
  <si>
    <t>Les principaux bioagresseurs végétaux</t>
  </si>
  <si>
    <t>Analyse instrumentale</t>
  </si>
  <si>
    <t>Biostatistiques/ bioinformatique</t>
  </si>
  <si>
    <t>Amélioration des plantes et
sélection variétale</t>
  </si>
  <si>
    <t>Initiation a la recherche bibliographique</t>
  </si>
  <si>
    <t>Techniques de communication et d’expression (Français)</t>
  </si>
  <si>
    <t>Méthodes de lutte et risques</t>
  </si>
  <si>
    <t>Planification et gestion de la lutte intégrée</t>
  </si>
  <si>
    <t>Expérimentation agricole</t>
  </si>
  <si>
    <t>Projet initiation à la recherche</t>
  </si>
  <si>
    <t>Ecotoxicologie et analyse des résidus.</t>
  </si>
  <si>
    <t>Socio-économie agricole</t>
  </si>
  <si>
    <t>Techniques de communication et d’expression (Anglais)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</si>
</sst>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19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u/>
      <sz val="18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5" fontId="10" fillId="3" borderId="20" xfId="0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7" fillId="3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11" fillId="3" borderId="11" xfId="0" applyFont="1" applyFill="1" applyBorder="1"/>
    <xf numFmtId="165" fontId="7" fillId="3" borderId="11" xfId="0" applyNumberFormat="1" applyFont="1" applyFill="1" applyBorder="1" applyAlignment="1">
      <alignment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0" fillId="0" borderId="0" xfId="0"/>
    <xf numFmtId="0" fontId="5" fillId="7" borderId="2" xfId="0" applyFont="1" applyFill="1" applyBorder="1" applyAlignment="1">
      <alignment horizontal="right" vertical="center"/>
    </xf>
    <xf numFmtId="0" fontId="5" fillId="8" borderId="2" xfId="0" applyFont="1" applyFill="1" applyBorder="1" applyAlignment="1" applyProtection="1">
      <alignment horizontal="left" vertical="center"/>
      <protection locked="0"/>
    </xf>
    <xf numFmtId="164" fontId="5" fillId="8" borderId="2" xfId="0" applyNumberFormat="1" applyFont="1" applyFill="1" applyBorder="1" applyAlignment="1" applyProtection="1">
      <alignment horizontal="left" vertical="center"/>
      <protection locked="0"/>
    </xf>
    <xf numFmtId="0" fontId="5" fillId="7" borderId="14" xfId="0" applyFont="1" applyFill="1" applyBorder="1" applyAlignment="1">
      <alignment horizontal="right" vertical="center"/>
    </xf>
    <xf numFmtId="0" fontId="5" fillId="8" borderId="14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/>
    <xf numFmtId="0" fontId="10" fillId="9" borderId="0" xfId="0" applyFont="1" applyFill="1" applyAlignment="1">
      <alignment horizontal="left" vertical="center"/>
    </xf>
    <xf numFmtId="0" fontId="10" fillId="3" borderId="11" xfId="0" applyFont="1" applyFill="1" applyBorder="1" applyAlignment="1">
      <alignment vertical="center"/>
    </xf>
    <xf numFmtId="0" fontId="7" fillId="3" borderId="11" xfId="0" applyFont="1" applyFill="1" applyBorder="1"/>
    <xf numFmtId="165" fontId="7" fillId="3" borderId="11" xfId="0" applyNumberFormat="1" applyFont="1" applyFill="1" applyBorder="1"/>
    <xf numFmtId="167" fontId="7" fillId="3" borderId="11" xfId="0" applyNumberFormat="1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2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2" fontId="13" fillId="3" borderId="36" xfId="0" applyNumberFormat="1" applyFont="1" applyFill="1" applyBorder="1" applyAlignment="1" applyProtection="1">
      <alignment horizontal="center" vertical="center"/>
      <protection locked="0"/>
    </xf>
    <xf numFmtId="2" fontId="13" fillId="3" borderId="38" xfId="0" applyNumberFormat="1" applyFont="1" applyFill="1" applyBorder="1" applyAlignment="1">
      <alignment horizontal="center" vertical="center"/>
    </xf>
    <xf numFmtId="166" fontId="12" fillId="3" borderId="3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165" fontId="12" fillId="3" borderId="36" xfId="0" applyNumberFormat="1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51" xfId="0" applyFont="1" applyFill="1" applyBorder="1" applyAlignment="1" applyProtection="1">
      <alignment horizontal="center" vertical="center"/>
      <protection locked="0"/>
    </xf>
    <xf numFmtId="0" fontId="13" fillId="3" borderId="52" xfId="0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2" fontId="13" fillId="3" borderId="16" xfId="0" applyNumberFormat="1" applyFont="1" applyFill="1" applyBorder="1" applyAlignment="1">
      <alignment horizontal="center" vertical="center"/>
    </xf>
    <xf numFmtId="0" fontId="6" fillId="0" borderId="20" xfId="0" applyFont="1" applyBorder="1"/>
    <xf numFmtId="0" fontId="13" fillId="3" borderId="12" xfId="0" applyFont="1" applyFill="1" applyBorder="1" applyAlignment="1">
      <alignment horizontal="center" vertical="center"/>
    </xf>
    <xf numFmtId="0" fontId="6" fillId="0" borderId="14" xfId="0" applyFont="1" applyBorder="1"/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2" fontId="13" fillId="3" borderId="2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13" fillId="3" borderId="28" xfId="0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0" fontId="6" fillId="0" borderId="39" xfId="0" applyFont="1" applyBorder="1"/>
    <xf numFmtId="167" fontId="7" fillId="3" borderId="9" xfId="0" applyNumberFormat="1" applyFont="1" applyFill="1" applyBorder="1" applyAlignment="1">
      <alignment horizontal="right" vertical="center"/>
    </xf>
    <xf numFmtId="168" fontId="10" fillId="3" borderId="9" xfId="0" applyNumberFormat="1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40" xfId="0" applyFont="1" applyBorder="1"/>
    <xf numFmtId="0" fontId="10" fillId="3" borderId="31" xfId="0" applyFont="1" applyFill="1" applyBorder="1" applyAlignment="1">
      <alignment horizontal="center" vertical="center"/>
    </xf>
    <xf numFmtId="0" fontId="6" fillId="0" borderId="44" xfId="0" applyFont="1" applyBorder="1"/>
    <xf numFmtId="0" fontId="6" fillId="0" borderId="45" xfId="0" applyFont="1" applyBorder="1"/>
    <xf numFmtId="0" fontId="10" fillId="3" borderId="6" xfId="0" applyFont="1" applyFill="1" applyBorder="1" applyAlignment="1">
      <alignment horizontal="left" vertical="center"/>
    </xf>
    <xf numFmtId="0" fontId="17" fillId="0" borderId="7" xfId="0" applyFont="1" applyBorder="1"/>
    <xf numFmtId="0" fontId="17" fillId="0" borderId="8" xfId="0" applyFont="1" applyBorder="1"/>
    <xf numFmtId="0" fontId="10" fillId="3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right" vertical="center"/>
    </xf>
    <xf numFmtId="0" fontId="6" fillId="0" borderId="46" xfId="0" applyFont="1" applyBorder="1"/>
    <xf numFmtId="0" fontId="5" fillId="3" borderId="27" xfId="0" applyFont="1" applyFill="1" applyBorder="1" applyAlignment="1">
      <alignment horizontal="center" vertical="center" textRotation="90"/>
    </xf>
    <xf numFmtId="0" fontId="6" fillId="0" borderId="33" xfId="0" applyFont="1" applyBorder="1"/>
    <xf numFmtId="0" fontId="6" fillId="0" borderId="35" xfId="0" applyFont="1" applyBorder="1"/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48" xfId="0" applyFont="1" applyBorder="1"/>
    <xf numFmtId="0" fontId="6" fillId="0" borderId="49" xfId="0" applyFont="1" applyBorder="1"/>
    <xf numFmtId="166" fontId="12" fillId="3" borderId="14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47" xfId="0" applyFont="1" applyBorder="1"/>
    <xf numFmtId="0" fontId="12" fillId="3" borderId="1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2" fontId="13" fillId="3" borderId="43" xfId="0" applyNumberFormat="1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33" xfId="0" applyFont="1" applyFill="1" applyBorder="1" applyAlignment="1">
      <alignment horizontal="center" vertical="center" textRotation="90"/>
    </xf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3" fillId="3" borderId="28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righ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166" fontId="10" fillId="3" borderId="11" xfId="0" applyNumberFormat="1" applyFont="1" applyFill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1">
    <cellStyle name="Normal" xfId="0" builtinId="0"/>
  </cellStyles>
  <dxfs count="25"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9" sqref="B19"/>
    </sheetView>
  </sheetViews>
  <sheetFormatPr baseColWidth="10" defaultColWidth="12.625" defaultRowHeight="15" customHeight="1" x14ac:dyDescent="0.2"/>
  <cols>
    <col min="1" max="1" width="25" style="40" customWidth="1"/>
    <col min="2" max="2" width="31.375" style="40" customWidth="1"/>
    <col min="3" max="3" width="10" style="40" customWidth="1"/>
    <col min="4" max="4" width="23.125" style="40" customWidth="1"/>
    <col min="5" max="6" width="31.375" style="40" customWidth="1"/>
    <col min="7" max="26" width="9.375" style="40" customWidth="1"/>
    <col min="27" max="16384" width="12.625" style="40"/>
  </cols>
  <sheetData>
    <row r="1" spans="1:26" ht="33.75" customHeight="1" x14ac:dyDescent="0.2">
      <c r="A1" s="71" t="s">
        <v>0</v>
      </c>
      <c r="B1" s="72"/>
      <c r="C1" s="1"/>
      <c r="D1" s="38" t="s">
        <v>1</v>
      </c>
      <c r="E1" s="38" t="s">
        <v>2</v>
      </c>
      <c r="F1" s="39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1"/>
      <c r="C2" s="2"/>
      <c r="D2" s="3" t="s">
        <v>4</v>
      </c>
      <c r="E2" s="4" t="s">
        <v>5</v>
      </c>
      <c r="F2" s="4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1" t="s">
        <v>6</v>
      </c>
      <c r="B3" s="42"/>
      <c r="C3" s="2"/>
      <c r="D3" s="3" t="s">
        <v>7</v>
      </c>
      <c r="E3" s="4" t="s">
        <v>8</v>
      </c>
      <c r="F3" s="4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1" t="s">
        <v>10</v>
      </c>
      <c r="B4" s="42"/>
      <c r="C4" s="2"/>
      <c r="D4" s="3" t="s">
        <v>11</v>
      </c>
      <c r="E4" s="4" t="s">
        <v>12</v>
      </c>
      <c r="F4" s="4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41" t="s">
        <v>14</v>
      </c>
      <c r="B5" s="43"/>
      <c r="C5" s="2"/>
      <c r="D5" s="3" t="s">
        <v>15</v>
      </c>
      <c r="E5" s="4" t="s">
        <v>16</v>
      </c>
      <c r="F5" s="4" t="s">
        <v>16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41" t="s">
        <v>17</v>
      </c>
      <c r="B6" s="42"/>
      <c r="C6" s="2"/>
      <c r="D6" s="4"/>
      <c r="E6" s="4" t="s">
        <v>18</v>
      </c>
      <c r="F6" s="4" t="s">
        <v>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41" t="s">
        <v>20</v>
      </c>
      <c r="B7" s="42"/>
      <c r="C7" s="2"/>
      <c r="D7" s="4"/>
      <c r="E7" s="4" t="s">
        <v>21</v>
      </c>
      <c r="F7" s="4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44" t="s">
        <v>22</v>
      </c>
      <c r="B8" s="45" t="s">
        <v>23</v>
      </c>
      <c r="C8" s="2"/>
      <c r="D8" s="4"/>
      <c r="E8" s="4" t="s">
        <v>24</v>
      </c>
      <c r="F8" s="4" t="s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41" t="s">
        <v>26</v>
      </c>
      <c r="B9" s="42"/>
      <c r="C9" s="2"/>
      <c r="D9" s="4"/>
      <c r="E9" s="4" t="s">
        <v>27</v>
      </c>
      <c r="F9" s="4" t="s">
        <v>28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"/>
      <c r="C10" s="2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69" t="s">
        <v>29</v>
      </c>
      <c r="B11" s="70"/>
      <c r="C11" s="2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 t="s">
        <v>30</v>
      </c>
      <c r="B12" s="5"/>
      <c r="C12" s="2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1"/>
      <c r="C13" s="2"/>
      <c r="D13" s="4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69" t="s">
        <v>31</v>
      </c>
      <c r="B14" s="70"/>
      <c r="C14" s="2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 t="s">
        <v>30</v>
      </c>
      <c r="B15" s="5"/>
      <c r="C15" s="2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 t="s">
        <v>1</v>
      </c>
      <c r="B16" s="46" t="s">
        <v>4</v>
      </c>
      <c r="C16" s="2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1"/>
      <c r="C17" s="2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69" t="s">
        <v>32</v>
      </c>
      <c r="B18" s="70"/>
      <c r="C18" s="2"/>
      <c r="D18" s="4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" t="s">
        <v>30</v>
      </c>
      <c r="B19" s="37"/>
      <c r="C19" s="2"/>
      <c r="D19" s="4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 t="s">
        <v>33</v>
      </c>
      <c r="B20" s="46" t="s">
        <v>5</v>
      </c>
      <c r="C20" s="2"/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1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69" t="s">
        <v>34</v>
      </c>
      <c r="B22" s="70"/>
      <c r="C22" s="2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" t="s">
        <v>30</v>
      </c>
      <c r="B23" s="5"/>
      <c r="C23" s="2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 t="s">
        <v>33</v>
      </c>
      <c r="B24" s="5"/>
      <c r="C24" s="2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1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69" t="s">
        <v>35</v>
      </c>
      <c r="B26" s="70"/>
      <c r="C26" s="2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" t="s">
        <v>30</v>
      </c>
      <c r="B27" s="5"/>
      <c r="C27" s="2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1"/>
      <c r="C28" s="2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1"/>
      <c r="C29" s="2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1"/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1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1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1"/>
      <c r="C33" s="2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"/>
      <c r="C34" s="2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1"/>
      <c r="C35" s="2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1"/>
      <c r="C36" s="2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1"/>
      <c r="C37" s="2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1"/>
      <c r="C38" s="2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1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1"/>
      <c r="C40" s="2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1"/>
      <c r="C41" s="2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1"/>
      <c r="C42" s="2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1"/>
      <c r="C43" s="2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1"/>
      <c r="C44" s="2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1"/>
      <c r="C45" s="2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1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1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1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1"/>
      <c r="C49" s="2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1"/>
      <c r="C50" s="2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1"/>
      <c r="C51" s="2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1"/>
      <c r="C52" s="2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1"/>
      <c r="C53" s="2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1"/>
      <c r="C54" s="2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1"/>
      <c r="C55" s="2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1"/>
      <c r="C56" s="2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"/>
      <c r="C57" s="2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"/>
      <c r="C59" s="2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"/>
      <c r="C60" s="2"/>
      <c r="D60" s="4"/>
      <c r="E60" s="4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1"/>
      <c r="C61" s="2"/>
      <c r="D61" s="4"/>
      <c r="E61" s="4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1"/>
      <c r="C62" s="2"/>
      <c r="D62" s="4"/>
      <c r="E62" s="4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1"/>
      <c r="C63" s="2"/>
      <c r="D63" s="4"/>
      <c r="E63" s="4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1"/>
      <c r="C64" s="2"/>
      <c r="D64" s="4"/>
      <c r="E64" s="4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1"/>
      <c r="C65" s="2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1"/>
      <c r="C66" s="2"/>
      <c r="D66" s="4"/>
      <c r="E66" s="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1"/>
      <c r="C67" s="2"/>
      <c r="D67" s="4"/>
      <c r="E67" s="4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1"/>
      <c r="C68" s="2"/>
      <c r="D68" s="4"/>
      <c r="E68" s="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1"/>
      <c r="C69" s="2"/>
      <c r="D69" s="4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1"/>
      <c r="C70" s="2"/>
      <c r="D70" s="4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1"/>
      <c r="C71" s="2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1"/>
      <c r="C72" s="2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1"/>
      <c r="C73" s="2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1"/>
      <c r="C74" s="2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1"/>
      <c r="C75" s="2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1"/>
      <c r="C76" s="2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1"/>
      <c r="C77" s="2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1"/>
      <c r="C78" s="2"/>
      <c r="D78" s="4"/>
      <c r="E78" s="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1"/>
      <c r="C79" s="2"/>
      <c r="D79" s="4"/>
      <c r="E79" s="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1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1"/>
      <c r="C81" s="2"/>
      <c r="D81" s="4"/>
      <c r="E81" s="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1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1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1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1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1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1"/>
      <c r="C87" s="2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1"/>
      <c r="C88" s="2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1"/>
      <c r="C89" s="2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1"/>
      <c r="C90" s="2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1"/>
      <c r="C91" s="2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1"/>
      <c r="C92" s="2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1"/>
      <c r="C93" s="2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1"/>
      <c r="C94" s="2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1"/>
      <c r="C95" s="2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1"/>
      <c r="C96" s="2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1"/>
      <c r="C97" s="2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1"/>
      <c r="C98" s="2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1"/>
      <c r="C99" s="2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1"/>
      <c r="C100" s="2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1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1"/>
      <c r="C102" s="2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1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1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1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1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1"/>
      <c r="C109" s="2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1"/>
      <c r="C110" s="2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1"/>
      <c r="C111" s="2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1"/>
      <c r="C112" s="2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1"/>
      <c r="C113" s="2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1"/>
      <c r="C114" s="2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1"/>
      <c r="C115" s="2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1"/>
      <c r="C116" s="2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1"/>
      <c r="C117" s="2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1"/>
      <c r="C118" s="2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1"/>
      <c r="C119" s="2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1"/>
      <c r="C120" s="2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1"/>
      <c r="C121" s="2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1"/>
      <c r="C122" s="2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1"/>
      <c r="C123" s="2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1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1"/>
      <c r="C125" s="2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1"/>
      <c r="C126" s="2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1"/>
      <c r="C127" s="2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1"/>
      <c r="C128" s="2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1"/>
      <c r="C129" s="2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1"/>
      <c r="C130" s="2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1"/>
      <c r="C131" s="2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1"/>
      <c r="C132" s="2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1"/>
      <c r="C133" s="2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1"/>
      <c r="C134" s="2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1"/>
      <c r="C135" s="2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1"/>
      <c r="C136" s="2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1"/>
      <c r="C137" s="2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1"/>
      <c r="C138" s="2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1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1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1"/>
      <c r="C141" s="2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1"/>
      <c r="C142" s="2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1"/>
      <c r="C143" s="2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1"/>
      <c r="C144" s="2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1"/>
      <c r="C145" s="2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1"/>
      <c r="C146" s="2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1"/>
      <c r="C147" s="2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1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1"/>
      <c r="C149" s="2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1"/>
      <c r="C150" s="2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1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1"/>
      <c r="C152" s="2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1"/>
      <c r="C153" s="2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1"/>
      <c r="C154" s="2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1"/>
      <c r="C155" s="2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1"/>
      <c r="C156" s="2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1"/>
      <c r="C157" s="2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1"/>
      <c r="C158" s="2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1"/>
      <c r="C159" s="2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1"/>
      <c r="C160" s="2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1"/>
      <c r="C161" s="2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1"/>
      <c r="C162" s="2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1"/>
      <c r="C163" s="2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1"/>
      <c r="C164" s="2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1"/>
      <c r="C165" s="2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1"/>
      <c r="C166" s="2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1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1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1"/>
      <c r="C169" s="2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1"/>
      <c r="C170" s="2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1"/>
      <c r="C171" s="2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1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1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1"/>
      <c r="C174" s="2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1"/>
      <c r="C175" s="2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1"/>
      <c r="C176" s="2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1"/>
      <c r="C177" s="2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1"/>
      <c r="C178" s="2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1"/>
      <c r="C179" s="2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1"/>
      <c r="C180" s="2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1"/>
      <c r="C181" s="2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1"/>
      <c r="C182" s="2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1"/>
      <c r="C183" s="2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1"/>
      <c r="C184" s="2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1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1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1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1"/>
      <c r="C188" s="2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1"/>
      <c r="C189" s="2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1"/>
      <c r="C190" s="2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1"/>
      <c r="C191" s="2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1"/>
      <c r="C192" s="2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1"/>
      <c r="C193" s="2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1"/>
      <c r="C194" s="2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1"/>
      <c r="C195" s="2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1"/>
      <c r="C196" s="2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1"/>
      <c r="C197" s="2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1"/>
      <c r="C198" s="2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1"/>
      <c r="C199" s="2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1"/>
      <c r="C200" s="2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1"/>
      <c r="C201" s="2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1"/>
      <c r="C202" s="2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1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1"/>
      <c r="C204" s="2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1"/>
      <c r="C205" s="2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1"/>
      <c r="C206" s="2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1"/>
      <c r="C207" s="2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1"/>
      <c r="C208" s="2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1"/>
      <c r="C209" s="2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1"/>
      <c r="C210" s="2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1"/>
      <c r="C211" s="2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1"/>
      <c r="C212" s="2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1"/>
      <c r="C213" s="2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1"/>
      <c r="C214" s="2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1"/>
      <c r="C215" s="2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1"/>
      <c r="C216" s="2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1"/>
      <c r="C217" s="2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1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1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1"/>
      <c r="C220" s="2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1"/>
      <c r="C221" s="2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1"/>
      <c r="C222" s="2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1"/>
      <c r="C223" s="2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1"/>
      <c r="C224" s="2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1"/>
      <c r="C225" s="2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1"/>
      <c r="C226" s="2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1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1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1"/>
      <c r="C229" s="2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1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1"/>
      <c r="C231" s="2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1"/>
      <c r="C232" s="2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1"/>
      <c r="C233" s="2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1"/>
      <c r="C234" s="2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1"/>
      <c r="C235" s="2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1"/>
      <c r="C236" s="2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1"/>
      <c r="C237" s="2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1"/>
      <c r="C238" s="2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1"/>
      <c r="C239" s="2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1"/>
      <c r="C240" s="2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1"/>
      <c r="C241" s="2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1"/>
      <c r="C242" s="2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1"/>
      <c r="C243" s="2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1"/>
      <c r="C244" s="2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1"/>
      <c r="C245" s="2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1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1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1"/>
      <c r="C248" s="2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1"/>
      <c r="C249" s="2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1"/>
      <c r="C250" s="2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1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1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1"/>
      <c r="C253" s="2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1"/>
      <c r="C254" s="2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1"/>
      <c r="C255" s="2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1"/>
      <c r="C256" s="2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1"/>
      <c r="C257" s="2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1"/>
      <c r="C258" s="2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1"/>
      <c r="C259" s="2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1"/>
      <c r="C260" s="2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1"/>
      <c r="C261" s="2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1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1"/>
      <c r="C263" s="2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1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1"/>
      <c r="C265" s="2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1"/>
      <c r="C266" s="2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1"/>
      <c r="C267" s="2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1"/>
      <c r="C268" s="2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1"/>
      <c r="C269" s="2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1"/>
      <c r="C270" s="2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1"/>
      <c r="C271" s="2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1"/>
      <c r="C272" s="2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1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1"/>
      <c r="C274" s="2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1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1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1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1"/>
      <c r="C278" s="2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1"/>
      <c r="C279" s="2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1"/>
      <c r="C280" s="2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1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1"/>
      <c r="C282" s="2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1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1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1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1"/>
      <c r="C286" s="2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1"/>
      <c r="C287" s="2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1"/>
      <c r="C288" s="2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1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1"/>
      <c r="C290" s="2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1"/>
      <c r="C291" s="2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1"/>
      <c r="C292" s="2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1"/>
      <c r="C293" s="2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1"/>
      <c r="C294" s="2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1"/>
      <c r="C295" s="2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1"/>
      <c r="C296" s="2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1"/>
      <c r="C297" s="2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1"/>
      <c r="C298" s="2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1"/>
      <c r="C299" s="2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1"/>
      <c r="C300" s="2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1"/>
      <c r="C301" s="2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1"/>
      <c r="C302" s="2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1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1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1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1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1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1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1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1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1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1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1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1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1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1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1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1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1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1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1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1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1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1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1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1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1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1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1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1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1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1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1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1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1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1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1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1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1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1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1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1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1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1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1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1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1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1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1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1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1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1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1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1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1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1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1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1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1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1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1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1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1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1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1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1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1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1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1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1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1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1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1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1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1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1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1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1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1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1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1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1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1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1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1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1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1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1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1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1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1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1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1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1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1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1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1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1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1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1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1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1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1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1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1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1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1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1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1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1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1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1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1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1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1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1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1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1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1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1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1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1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1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1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1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1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1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1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1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1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1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1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1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1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1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1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1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1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1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1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1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1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1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1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1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1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1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1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1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1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1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1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1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1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1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1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1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1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1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1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1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1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1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1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1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1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1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1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1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1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1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1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1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1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1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1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1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1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1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1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1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1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1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1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1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1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1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1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1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1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1"/>
      <c r="C491" s="2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1"/>
      <c r="C492" s="2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1"/>
      <c r="C493" s="2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1"/>
      <c r="C494" s="2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1"/>
      <c r="C495" s="2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1"/>
      <c r="C496" s="2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1"/>
      <c r="C497" s="2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1"/>
      <c r="C498" s="2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1"/>
      <c r="C499" s="2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1"/>
      <c r="C500" s="2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1"/>
      <c r="C501" s="2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1"/>
      <c r="C502" s="2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1"/>
      <c r="C503" s="2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1"/>
      <c r="C504" s="2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1"/>
      <c r="C505" s="2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1"/>
      <c r="C506" s="2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1"/>
      <c r="C507" s="2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1"/>
      <c r="C508" s="2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1"/>
      <c r="C509" s="2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1"/>
      <c r="C510" s="2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1"/>
      <c r="C511" s="2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1"/>
      <c r="C512" s="2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1"/>
      <c r="C513" s="2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1"/>
      <c r="C514" s="2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1"/>
      <c r="C515" s="2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1"/>
      <c r="C516" s="2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1"/>
      <c r="C517" s="2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1"/>
      <c r="C518" s="2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1"/>
      <c r="C519" s="2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1"/>
      <c r="C520" s="2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1"/>
      <c r="C521" s="2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1"/>
      <c r="C522" s="2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1"/>
      <c r="C523" s="2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1"/>
      <c r="C524" s="2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1"/>
      <c r="C525" s="2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1"/>
      <c r="C526" s="2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1"/>
      <c r="C527" s="2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1"/>
      <c r="C528" s="2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1"/>
      <c r="C529" s="2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1"/>
      <c r="C530" s="2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1"/>
      <c r="C531" s="2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1"/>
      <c r="C532" s="2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1"/>
      <c r="C533" s="2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1"/>
      <c r="C534" s="2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1"/>
      <c r="C535" s="2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1"/>
      <c r="C536" s="2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1"/>
      <c r="C537" s="2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1"/>
      <c r="C538" s="2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1"/>
      <c r="C539" s="2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1"/>
      <c r="C540" s="2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1"/>
      <c r="C541" s="2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1"/>
      <c r="C542" s="2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1"/>
      <c r="C543" s="2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1"/>
      <c r="C544" s="2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1"/>
      <c r="C545" s="2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1"/>
      <c r="C546" s="2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1"/>
      <c r="C547" s="2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1"/>
      <c r="C548" s="2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1"/>
      <c r="C549" s="2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1"/>
      <c r="C550" s="2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1"/>
      <c r="C551" s="2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1"/>
      <c r="C552" s="2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1"/>
      <c r="C553" s="2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1"/>
      <c r="C554" s="2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1"/>
      <c r="C555" s="2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1"/>
      <c r="C556" s="2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1"/>
      <c r="C557" s="2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1"/>
      <c r="C558" s="2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1"/>
      <c r="C559" s="2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1"/>
      <c r="C560" s="2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1"/>
      <c r="C561" s="2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1"/>
      <c r="C562" s="2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1"/>
      <c r="C563" s="2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1"/>
      <c r="C564" s="2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1"/>
      <c r="C565" s="2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1"/>
      <c r="C566" s="2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1"/>
      <c r="C567" s="2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1"/>
      <c r="C568" s="2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1"/>
      <c r="C569" s="2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1"/>
      <c r="C570" s="2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1"/>
      <c r="C571" s="2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1"/>
      <c r="C572" s="2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1"/>
      <c r="C573" s="2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1"/>
      <c r="C574" s="2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1"/>
      <c r="C575" s="2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1"/>
      <c r="C576" s="2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1"/>
      <c r="C577" s="2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1"/>
      <c r="C578" s="2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1"/>
      <c r="C579" s="2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1"/>
      <c r="C580" s="2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1"/>
      <c r="C581" s="2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1"/>
      <c r="C582" s="2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1"/>
      <c r="C583" s="2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1"/>
      <c r="C584" s="2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1"/>
      <c r="C585" s="2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1"/>
      <c r="C586" s="2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1"/>
      <c r="C587" s="2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1"/>
      <c r="C588" s="2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1"/>
      <c r="C589" s="2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1"/>
      <c r="C590" s="2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1"/>
      <c r="C591" s="2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1"/>
      <c r="C592" s="2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1"/>
      <c r="C593" s="2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1"/>
      <c r="C594" s="2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1"/>
      <c r="C595" s="2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1"/>
      <c r="C596" s="2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1"/>
      <c r="C597" s="2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1"/>
      <c r="C598" s="2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1"/>
      <c r="C599" s="2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1"/>
      <c r="C600" s="2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1"/>
      <c r="C601" s="2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1"/>
      <c r="C602" s="2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1"/>
      <c r="C603" s="2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1"/>
      <c r="C604" s="2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1"/>
      <c r="C605" s="2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1"/>
      <c r="C606" s="2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1"/>
      <c r="C607" s="2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1"/>
      <c r="C608" s="2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1"/>
      <c r="C609" s="2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1"/>
      <c r="C610" s="2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1"/>
      <c r="C611" s="2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1"/>
      <c r="C612" s="2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1"/>
      <c r="C613" s="2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1"/>
      <c r="C614" s="2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1"/>
      <c r="C615" s="2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1"/>
      <c r="C616" s="2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1"/>
      <c r="C617" s="2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1"/>
      <c r="C618" s="2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1"/>
      <c r="C619" s="2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1"/>
      <c r="C620" s="2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1"/>
      <c r="C621" s="2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1"/>
      <c r="C622" s="2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1"/>
      <c r="C623" s="2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1"/>
      <c r="C624" s="2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1"/>
      <c r="C625" s="2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1"/>
      <c r="C626" s="2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1"/>
      <c r="C627" s="2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1"/>
      <c r="C628" s="2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1"/>
      <c r="C629" s="2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1"/>
      <c r="C630" s="2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1"/>
      <c r="C631" s="2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1"/>
      <c r="C632" s="2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1"/>
      <c r="C633" s="2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1"/>
      <c r="C634" s="2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1"/>
      <c r="C635" s="2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1"/>
      <c r="C636" s="2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1"/>
      <c r="C637" s="2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1"/>
      <c r="C638" s="2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1"/>
      <c r="C639" s="2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1"/>
      <c r="C640" s="2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1"/>
      <c r="C641" s="2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1"/>
      <c r="C642" s="2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1"/>
      <c r="C643" s="2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1"/>
      <c r="C644" s="2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1"/>
      <c r="C645" s="2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1"/>
      <c r="C646" s="2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1"/>
      <c r="C647" s="2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1"/>
      <c r="C648" s="2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1"/>
      <c r="C649" s="2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1"/>
      <c r="C650" s="2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1"/>
      <c r="C651" s="2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1"/>
      <c r="C652" s="2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1"/>
      <c r="C653" s="2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1"/>
      <c r="C654" s="2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1"/>
      <c r="C655" s="2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1"/>
      <c r="C656" s="2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1"/>
      <c r="C657" s="2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1"/>
      <c r="C658" s="2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1"/>
      <c r="C659" s="2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1"/>
      <c r="C660" s="2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1"/>
      <c r="C661" s="2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1"/>
      <c r="C662" s="2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1"/>
      <c r="C663" s="2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1"/>
      <c r="C664" s="2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1"/>
      <c r="C665" s="2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1"/>
      <c r="C666" s="2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1"/>
      <c r="C667" s="2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1"/>
      <c r="C668" s="2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1"/>
      <c r="C669" s="2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1"/>
      <c r="C670" s="2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1"/>
      <c r="C671" s="2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1"/>
      <c r="C672" s="2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1"/>
      <c r="C673" s="2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1"/>
      <c r="C674" s="2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1"/>
      <c r="C675" s="2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1"/>
      <c r="C676" s="2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1"/>
      <c r="C677" s="2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1"/>
      <c r="C678" s="2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1"/>
      <c r="C679" s="2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1"/>
      <c r="C680" s="2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1"/>
      <c r="C681" s="2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1"/>
      <c r="C682" s="2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1"/>
      <c r="C683" s="2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1"/>
      <c r="C684" s="2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1"/>
      <c r="C685" s="2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1"/>
      <c r="C686" s="2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1"/>
      <c r="C687" s="2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1"/>
      <c r="C688" s="2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1"/>
      <c r="C689" s="2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1"/>
      <c r="C690" s="2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1"/>
      <c r="C691" s="2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1"/>
      <c r="C692" s="2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1"/>
      <c r="C693" s="2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1"/>
      <c r="C694" s="2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1"/>
      <c r="C695" s="2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1"/>
      <c r="C696" s="2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1"/>
      <c r="C697" s="2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1"/>
      <c r="C698" s="2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1"/>
      <c r="C699" s="2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1"/>
      <c r="C700" s="2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1"/>
      <c r="C701" s="2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1"/>
      <c r="C702" s="2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1"/>
      <c r="C703" s="2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1"/>
      <c r="C704" s="2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1"/>
      <c r="C705" s="2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1"/>
      <c r="C706" s="2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1"/>
      <c r="C707" s="2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1"/>
      <c r="C708" s="2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1"/>
      <c r="C709" s="2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1"/>
      <c r="C710" s="2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1"/>
      <c r="C711" s="2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1"/>
      <c r="C712" s="2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1"/>
      <c r="C713" s="2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1"/>
      <c r="C714" s="2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1"/>
      <c r="C715" s="2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1"/>
      <c r="C716" s="2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1"/>
      <c r="C717" s="2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1"/>
      <c r="C718" s="2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1"/>
      <c r="C719" s="2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1"/>
      <c r="C720" s="2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1"/>
      <c r="C721" s="2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1"/>
      <c r="C722" s="2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1"/>
      <c r="C723" s="2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1"/>
      <c r="C724" s="2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1"/>
      <c r="C725" s="2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1"/>
      <c r="C726" s="2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1"/>
      <c r="C727" s="2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1"/>
      <c r="C728" s="2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1"/>
      <c r="C729" s="2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1"/>
      <c r="C730" s="2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1"/>
      <c r="C731" s="2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1"/>
      <c r="C732" s="2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1"/>
      <c r="C733" s="2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1"/>
      <c r="C734" s="2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1"/>
      <c r="C735" s="2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1"/>
      <c r="C736" s="2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1"/>
      <c r="C737" s="2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1"/>
      <c r="C738" s="2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1"/>
      <c r="C739" s="2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1"/>
      <c r="C740" s="2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1"/>
      <c r="C741" s="2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1"/>
      <c r="C742" s="2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1"/>
      <c r="C743" s="2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1"/>
      <c r="C744" s="2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1"/>
      <c r="C745" s="2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1"/>
      <c r="C746" s="2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1"/>
      <c r="C747" s="2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1"/>
      <c r="C748" s="2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1"/>
      <c r="C749" s="2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1"/>
      <c r="C750" s="2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1"/>
      <c r="C751" s="2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1"/>
      <c r="C752" s="2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1"/>
      <c r="C753" s="2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1"/>
      <c r="C754" s="2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1"/>
      <c r="C755" s="2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1"/>
      <c r="C756" s="2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1"/>
      <c r="C757" s="2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1"/>
      <c r="C758" s="2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1"/>
      <c r="C759" s="2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1"/>
      <c r="C760" s="2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1"/>
      <c r="C761" s="2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1"/>
      <c r="C762" s="2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1"/>
      <c r="C763" s="2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1"/>
      <c r="C764" s="2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1"/>
      <c r="C765" s="2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1"/>
      <c r="C766" s="2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1"/>
      <c r="C767" s="2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1"/>
      <c r="C768" s="2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1"/>
      <c r="C769" s="2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1"/>
      <c r="C770" s="2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1"/>
      <c r="C771" s="2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1"/>
      <c r="C772" s="2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1"/>
      <c r="C773" s="2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1"/>
      <c r="C774" s="2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1"/>
      <c r="C775" s="2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1"/>
      <c r="C776" s="2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1"/>
      <c r="C777" s="2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1"/>
      <c r="C778" s="2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1"/>
      <c r="C779" s="2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1"/>
      <c r="C780" s="2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1"/>
      <c r="C781" s="2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1"/>
      <c r="C782" s="2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1"/>
      <c r="C783" s="2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1"/>
      <c r="C784" s="2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1"/>
      <c r="C785" s="2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1"/>
      <c r="C786" s="2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1"/>
      <c r="C787" s="2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1"/>
      <c r="C788" s="2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1"/>
      <c r="C789" s="2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1"/>
      <c r="C790" s="2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1"/>
      <c r="C791" s="2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1"/>
      <c r="C792" s="2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1"/>
      <c r="C793" s="2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1"/>
      <c r="C794" s="2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1"/>
      <c r="C795" s="2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1"/>
      <c r="C796" s="2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1"/>
      <c r="C797" s="2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1"/>
      <c r="C798" s="2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1"/>
      <c r="C799" s="2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1"/>
      <c r="C800" s="2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1"/>
      <c r="C801" s="2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1"/>
      <c r="C802" s="2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1"/>
      <c r="C803" s="2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1"/>
      <c r="C804" s="2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1"/>
      <c r="C805" s="2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1"/>
      <c r="C806" s="2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1"/>
      <c r="C807" s="2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1"/>
      <c r="C808" s="2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1"/>
      <c r="C809" s="2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1"/>
      <c r="C810" s="2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1"/>
      <c r="C811" s="2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1"/>
      <c r="C812" s="2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1"/>
      <c r="C813" s="2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1"/>
      <c r="C814" s="2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1"/>
      <c r="C815" s="2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1"/>
      <c r="C816" s="2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1"/>
      <c r="C817" s="2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1"/>
      <c r="C818" s="2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1"/>
      <c r="C819" s="2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1"/>
      <c r="C820" s="2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1"/>
      <c r="C821" s="2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1"/>
      <c r="C822" s="2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1"/>
      <c r="C823" s="2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1"/>
      <c r="C824" s="2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1"/>
      <c r="C825" s="2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1"/>
      <c r="C826" s="2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1"/>
      <c r="C827" s="2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1"/>
      <c r="C828" s="2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1"/>
      <c r="C829" s="2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1"/>
      <c r="C830" s="2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1"/>
      <c r="C831" s="2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1"/>
      <c r="C832" s="2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1"/>
      <c r="C833" s="2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1"/>
      <c r="C834" s="2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1"/>
      <c r="C835" s="2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1"/>
      <c r="C836" s="2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1"/>
      <c r="C837" s="2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1"/>
      <c r="C838" s="2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1"/>
      <c r="C839" s="2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1"/>
      <c r="C840" s="2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1"/>
      <c r="C841" s="2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1"/>
      <c r="C842" s="2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1"/>
      <c r="C843" s="2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1"/>
      <c r="C844" s="2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1"/>
      <c r="C845" s="2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1"/>
      <c r="C846" s="2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1"/>
      <c r="C847" s="2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1"/>
      <c r="C848" s="2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1"/>
      <c r="C849" s="2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1"/>
      <c r="C850" s="2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1"/>
      <c r="C851" s="2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1"/>
      <c r="C852" s="2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1"/>
      <c r="C853" s="2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1"/>
      <c r="C854" s="2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1"/>
      <c r="C855" s="2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1"/>
      <c r="C856" s="2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1"/>
      <c r="C857" s="2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1"/>
      <c r="C858" s="2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1"/>
      <c r="C859" s="2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1"/>
      <c r="C860" s="2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1"/>
      <c r="C861" s="2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1"/>
      <c r="C862" s="2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1"/>
      <c r="C863" s="2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1"/>
      <c r="C864" s="2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1"/>
      <c r="C865" s="2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1"/>
      <c r="C866" s="2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1"/>
      <c r="C867" s="2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1"/>
      <c r="C868" s="2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1"/>
      <c r="C869" s="2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1"/>
      <c r="C870" s="2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1"/>
      <c r="C871" s="2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1"/>
      <c r="C872" s="2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1"/>
      <c r="C873" s="2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1"/>
      <c r="C874" s="2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1"/>
      <c r="C875" s="2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1"/>
      <c r="C876" s="2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1"/>
      <c r="C877" s="2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1"/>
      <c r="C878" s="2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1"/>
      <c r="C879" s="2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1"/>
      <c r="C880" s="2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1"/>
      <c r="C881" s="2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1"/>
      <c r="C882" s="2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1"/>
      <c r="C883" s="2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1"/>
      <c r="C884" s="2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1"/>
      <c r="C885" s="2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1"/>
      <c r="C886" s="2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1"/>
      <c r="C887" s="2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1"/>
      <c r="C888" s="2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1"/>
      <c r="C889" s="2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1"/>
      <c r="C890" s="2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1"/>
      <c r="C891" s="2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1"/>
      <c r="C892" s="2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1"/>
      <c r="C893" s="2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1"/>
      <c r="C894" s="2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1"/>
      <c r="C895" s="2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1"/>
      <c r="C896" s="2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1"/>
      <c r="C897" s="2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1"/>
      <c r="C898" s="2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1"/>
      <c r="C899" s="2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1"/>
      <c r="C900" s="2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1"/>
      <c r="C901" s="2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1"/>
      <c r="C902" s="2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1"/>
      <c r="C903" s="2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1"/>
      <c r="C904" s="2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1"/>
      <c r="C905" s="2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1"/>
      <c r="C906" s="2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1"/>
      <c r="C907" s="2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1"/>
      <c r="C908" s="2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1"/>
      <c r="C909" s="2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1"/>
      <c r="C910" s="2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1"/>
      <c r="C911" s="2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1"/>
      <c r="C912" s="2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1"/>
      <c r="C913" s="2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1"/>
      <c r="C914" s="2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1"/>
      <c r="C915" s="2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1"/>
      <c r="C916" s="2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1"/>
      <c r="C917" s="2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1"/>
      <c r="C918" s="2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1"/>
      <c r="C919" s="2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1"/>
      <c r="C920" s="2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1"/>
      <c r="C921" s="2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1"/>
      <c r="C922" s="2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1"/>
      <c r="C923" s="2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1"/>
      <c r="C924" s="2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1"/>
      <c r="C925" s="2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1"/>
      <c r="C926" s="2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1"/>
      <c r="C927" s="2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1"/>
      <c r="C928" s="2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1"/>
      <c r="C929" s="2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1"/>
      <c r="C930" s="2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1"/>
      <c r="C931" s="2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1"/>
      <c r="C932" s="2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1"/>
      <c r="C933" s="2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1"/>
      <c r="C934" s="2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1"/>
      <c r="C935" s="2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1"/>
      <c r="C936" s="2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1"/>
      <c r="C937" s="2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1"/>
      <c r="C938" s="2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1"/>
      <c r="C939" s="2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1"/>
      <c r="C940" s="2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1"/>
      <c r="C941" s="2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1"/>
      <c r="C942" s="2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1"/>
      <c r="C943" s="2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1"/>
      <c r="C944" s="2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1"/>
      <c r="C945" s="2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1"/>
      <c r="C946" s="2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1"/>
      <c r="C947" s="2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1"/>
      <c r="C948" s="2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1"/>
      <c r="C949" s="2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1"/>
      <c r="C950" s="2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1"/>
      <c r="C951" s="2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1"/>
      <c r="C952" s="2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1"/>
      <c r="C953" s="2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1"/>
      <c r="C954" s="2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1"/>
      <c r="C955" s="2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1"/>
      <c r="C956" s="2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1"/>
      <c r="C957" s="2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1"/>
      <c r="C958" s="2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1"/>
      <c r="C959" s="2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1"/>
      <c r="C960" s="2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1"/>
      <c r="C961" s="2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1"/>
      <c r="C962" s="2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1"/>
      <c r="C963" s="2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1"/>
      <c r="C964" s="2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1"/>
      <c r="C965" s="2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1"/>
      <c r="C966" s="2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1"/>
      <c r="C967" s="2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1"/>
      <c r="C968" s="2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1"/>
      <c r="C969" s="2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1"/>
      <c r="C970" s="2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1"/>
      <c r="C971" s="2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1"/>
      <c r="C972" s="2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1"/>
      <c r="C973" s="2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1"/>
      <c r="C974" s="2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1"/>
      <c r="C975" s="2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1"/>
      <c r="C976" s="2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1"/>
      <c r="C977" s="2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1"/>
      <c r="C978" s="2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1"/>
      <c r="C979" s="2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1"/>
      <c r="C980" s="2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1"/>
      <c r="C981" s="2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1"/>
      <c r="C982" s="2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1"/>
      <c r="C983" s="2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1"/>
      <c r="C984" s="2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1"/>
      <c r="C985" s="2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1"/>
      <c r="C986" s="2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1"/>
      <c r="C987" s="2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1"/>
      <c r="C988" s="2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1"/>
      <c r="C989" s="2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1"/>
      <c r="C990" s="2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1"/>
      <c r="C991" s="2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1"/>
      <c r="C992" s="2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1"/>
      <c r="C993" s="2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1"/>
      <c r="C994" s="2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1"/>
      <c r="C995" s="2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1"/>
      <c r="C996" s="2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1"/>
      <c r="C997" s="2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1"/>
      <c r="C998" s="2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1"/>
      <c r="C999" s="2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1"/>
      <c r="C1000" s="2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1AA144E3-F083-42A9-8CFB-EC25200219A3}">
      <formula1>Filieres</formula1>
    </dataValidation>
    <dataValidation type="list" allowBlank="1" showErrorMessage="1" sqref="B20" xr:uid="{BA1B6748-E5EB-4F98-96F0-E9595B151E48}">
      <formula1>Specialite_L</formula1>
    </dataValidation>
    <dataValidation type="list" allowBlank="1" showErrorMessage="1" sqref="B24" xr:uid="{6A5D49E0-D8F5-4547-A8C9-A24BFD134EC7}">
      <formula1>Specialite_M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8"/>
  <sheetViews>
    <sheetView tabSelected="1" view="pageBreakPreview" zoomScaleNormal="100" zoomScaleSheetLayoutView="100" workbookViewId="0">
      <selection activeCell="J13" sqref="J13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41.875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3" width="5" bestFit="1" customWidth="1"/>
    <col min="14" max="15" width="5.375" customWidth="1"/>
    <col min="16" max="16" width="7.125" customWidth="1"/>
    <col min="17" max="17" width="7.25" customWidth="1"/>
    <col min="18" max="18" width="8" customWidth="1"/>
    <col min="19" max="19" width="6.375" customWidth="1"/>
    <col min="20" max="20" width="4.625" customWidth="1"/>
    <col min="21" max="27" width="9.625" customWidth="1"/>
  </cols>
  <sheetData>
    <row r="1" spans="1:27" ht="15" customHeight="1" x14ac:dyDescent="0.25">
      <c r="A1" s="7"/>
      <c r="B1" s="7"/>
      <c r="C1" s="97" t="s">
        <v>36</v>
      </c>
      <c r="D1" s="98"/>
      <c r="E1" s="98"/>
      <c r="F1" s="98"/>
      <c r="G1" s="99"/>
      <c r="H1" s="100" t="s">
        <v>37</v>
      </c>
      <c r="I1" s="101"/>
      <c r="J1" s="101"/>
      <c r="K1" s="101"/>
      <c r="L1" s="101"/>
      <c r="M1" s="102"/>
      <c r="N1" s="101"/>
      <c r="O1" s="101"/>
      <c r="P1" s="101"/>
      <c r="Q1" s="101"/>
      <c r="R1" s="101"/>
      <c r="S1" s="102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2">
      <c r="A2" s="9"/>
      <c r="B2" s="9"/>
      <c r="C2" s="13"/>
      <c r="D2" s="47" t="s">
        <v>38</v>
      </c>
      <c r="E2" s="17"/>
      <c r="F2" s="17"/>
      <c r="G2" s="17"/>
      <c r="H2" s="17"/>
      <c r="I2" s="17"/>
      <c r="J2" s="17"/>
      <c r="K2" s="13"/>
      <c r="L2" s="13"/>
      <c r="M2" s="48"/>
      <c r="N2" s="13"/>
      <c r="O2" s="13"/>
      <c r="P2" s="13"/>
      <c r="Q2" s="19"/>
      <c r="R2" s="13"/>
      <c r="S2" s="13"/>
      <c r="T2" s="8"/>
      <c r="U2" s="8"/>
      <c r="V2" s="8"/>
      <c r="W2" s="8"/>
      <c r="X2" s="8"/>
      <c r="Y2" s="8"/>
      <c r="Z2" s="8"/>
      <c r="AA2" s="8"/>
    </row>
    <row r="3" spans="1:27" ht="14.25" customHeight="1" x14ac:dyDescent="0.2">
      <c r="A3" s="9"/>
      <c r="B3" s="9"/>
      <c r="C3" s="13"/>
      <c r="D3" s="47" t="s">
        <v>72</v>
      </c>
      <c r="E3" s="17"/>
      <c r="F3" s="17"/>
      <c r="G3" s="17"/>
      <c r="H3" s="17"/>
      <c r="I3" s="17"/>
      <c r="J3" s="17"/>
      <c r="K3" s="13"/>
      <c r="L3" s="13"/>
      <c r="M3" s="48"/>
      <c r="N3" s="13"/>
      <c r="O3" s="13"/>
      <c r="P3" s="13"/>
      <c r="Q3" s="19"/>
      <c r="R3" s="13"/>
      <c r="S3" s="13"/>
      <c r="T3" s="8"/>
      <c r="U3" s="8"/>
      <c r="V3" s="8"/>
      <c r="W3" s="8"/>
      <c r="X3" s="8"/>
      <c r="Y3" s="8"/>
      <c r="Z3" s="8"/>
      <c r="AA3" s="8"/>
    </row>
    <row r="4" spans="1:27" ht="14.25" customHeight="1" x14ac:dyDescent="0.2">
      <c r="A4" s="9"/>
      <c r="B4" s="9"/>
      <c r="C4" s="13"/>
      <c r="D4" s="47" t="str">
        <f>"Déparement : "&amp;IF(I8="Sciences Agronomiques","Sciences Agronomiques","Sciences Biologiques")</f>
        <v>Déparement : Sciences Agronomiques</v>
      </c>
      <c r="E4" s="17"/>
      <c r="F4" s="17"/>
      <c r="G4" s="13"/>
      <c r="H4" s="17"/>
      <c r="I4" s="17"/>
      <c r="J4" s="17"/>
      <c r="K4" s="13"/>
      <c r="L4" s="13"/>
      <c r="M4" s="48"/>
      <c r="N4" s="13"/>
      <c r="O4" s="13"/>
      <c r="P4" s="13"/>
      <c r="Q4" s="19"/>
      <c r="R4" s="13"/>
      <c r="S4" s="13"/>
      <c r="T4" s="8"/>
      <c r="U4" s="8"/>
      <c r="V4" s="8"/>
      <c r="W4" s="8"/>
      <c r="X4" s="8"/>
      <c r="Y4" s="8"/>
      <c r="Z4" s="8"/>
      <c r="AA4" s="8"/>
    </row>
    <row r="5" spans="1:27" ht="57.75" customHeight="1" x14ac:dyDescent="0.2">
      <c r="A5" s="103" t="s">
        <v>39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83"/>
      <c r="O5" s="83"/>
      <c r="P5" s="83"/>
      <c r="Q5" s="83"/>
      <c r="R5" s="83"/>
      <c r="S5" s="84"/>
      <c r="T5" s="8"/>
      <c r="U5" s="8"/>
      <c r="V5" s="8"/>
      <c r="W5" s="8"/>
      <c r="X5" s="8"/>
      <c r="Y5" s="8"/>
      <c r="Z5" s="8"/>
      <c r="AA5" s="8"/>
    </row>
    <row r="6" spans="1:27" ht="14.25" customHeight="1" x14ac:dyDescent="0.2">
      <c r="A6" s="13" t="str">
        <f>"Année Universitaire : "&amp;'Renseignement Etudiants'!B19</f>
        <v xml:space="preserve">Année Universitaire : </v>
      </c>
      <c r="B6" s="9"/>
      <c r="C6" s="9"/>
      <c r="D6" s="9"/>
      <c r="E6" s="9"/>
      <c r="F6" s="9"/>
      <c r="G6" s="9"/>
      <c r="H6" s="9"/>
      <c r="I6" s="9"/>
      <c r="J6" s="12"/>
      <c r="K6" s="9"/>
      <c r="L6" s="9"/>
      <c r="M6" s="33"/>
      <c r="N6" s="9"/>
      <c r="O6" s="9"/>
      <c r="P6" s="9"/>
      <c r="Q6" s="11"/>
      <c r="R6" s="9"/>
      <c r="S6" s="9"/>
      <c r="T6" s="8"/>
      <c r="U6" s="8"/>
      <c r="V6" s="8"/>
      <c r="W6" s="8"/>
      <c r="X6" s="8"/>
      <c r="Y6" s="8"/>
      <c r="Z6" s="8"/>
      <c r="AA6" s="8"/>
    </row>
    <row r="7" spans="1:27" ht="14.25" customHeight="1" x14ac:dyDescent="0.2">
      <c r="A7" s="13" t="str">
        <f>"Nom : "&amp;'Renseignement Etudiants'!B3</f>
        <v xml:space="preserve">Nom : </v>
      </c>
      <c r="B7" s="13"/>
      <c r="C7" s="14"/>
      <c r="D7" s="15"/>
      <c r="E7" s="14" t="str">
        <f>"Prénom : "&amp;'Renseignement Etudiants'!B4</f>
        <v xml:space="preserve">Prénom : </v>
      </c>
      <c r="F7" s="15"/>
      <c r="G7" s="16" t="s">
        <v>40</v>
      </c>
      <c r="H7" s="104">
        <f>'Renseignement Etudiants'!B5</f>
        <v>0</v>
      </c>
      <c r="I7" s="84"/>
      <c r="J7" s="105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83"/>
      <c r="L7" s="83"/>
      <c r="M7" s="84"/>
      <c r="N7" s="83"/>
      <c r="O7" s="83"/>
      <c r="P7" s="83"/>
      <c r="Q7" s="83"/>
      <c r="R7" s="83"/>
      <c r="S7" s="84"/>
      <c r="T7" s="15"/>
      <c r="U7" s="15"/>
      <c r="V7" s="15"/>
      <c r="W7" s="15"/>
      <c r="X7" s="15"/>
      <c r="Y7" s="15"/>
      <c r="Z7" s="15"/>
      <c r="AA7" s="15"/>
    </row>
    <row r="8" spans="1:27" ht="15" customHeight="1" x14ac:dyDescent="0.2">
      <c r="A8" s="13" t="str">
        <f>"N° Inscription : "&amp;'Renseignement Etudiants'!B9</f>
        <v xml:space="preserve">N° Inscription : </v>
      </c>
      <c r="B8" s="13"/>
      <c r="C8" s="13"/>
      <c r="D8" s="17"/>
      <c r="E8" s="13" t="s">
        <v>41</v>
      </c>
      <c r="F8" s="18"/>
      <c r="G8" s="13"/>
      <c r="H8" s="13" t="s">
        <v>42</v>
      </c>
      <c r="I8" s="14" t="str">
        <f>'Renseignement Etudiants'!B16</f>
        <v>Sciences agronomiques</v>
      </c>
      <c r="J8" s="13"/>
      <c r="K8" s="13"/>
      <c r="L8" s="13"/>
      <c r="M8" s="48"/>
      <c r="N8" s="106" t="s">
        <v>43</v>
      </c>
      <c r="O8" s="84"/>
      <c r="P8" s="14" t="str">
        <f>'Renseignement Etudiants'!B20</f>
        <v>Protection des végétaux</v>
      </c>
      <c r="Q8" s="19"/>
      <c r="R8" s="13"/>
      <c r="S8" s="13"/>
      <c r="T8" s="18"/>
      <c r="U8" s="18"/>
      <c r="V8" s="18"/>
      <c r="W8" s="18"/>
      <c r="X8" s="18"/>
      <c r="Y8" s="18"/>
      <c r="Z8" s="18"/>
      <c r="AA8" s="18"/>
    </row>
    <row r="9" spans="1:27" ht="21.75" customHeight="1" thickBot="1" x14ac:dyDescent="0.25">
      <c r="A9" s="9" t="s">
        <v>44</v>
      </c>
      <c r="B9" s="20"/>
      <c r="C9" s="20"/>
      <c r="D9" s="20"/>
      <c r="E9" s="20"/>
      <c r="F9" s="20"/>
      <c r="G9" s="20"/>
      <c r="H9" s="20"/>
      <c r="I9" s="20"/>
      <c r="J9" s="21"/>
      <c r="K9" s="20"/>
      <c r="L9" s="20"/>
      <c r="M9" s="49"/>
      <c r="N9" s="20"/>
      <c r="O9" s="20"/>
      <c r="P9" s="20"/>
      <c r="Q9" s="22"/>
      <c r="R9" s="23"/>
      <c r="S9" s="17" t="s">
        <v>45</v>
      </c>
      <c r="T9" s="8"/>
      <c r="U9" s="8"/>
      <c r="V9" s="8"/>
      <c r="W9" s="8"/>
      <c r="X9" s="8"/>
      <c r="Y9" s="8"/>
      <c r="Z9" s="8"/>
      <c r="AA9" s="8"/>
    </row>
    <row r="10" spans="1:27" ht="17.25" customHeight="1" x14ac:dyDescent="0.2">
      <c r="A10" s="108" t="s">
        <v>46</v>
      </c>
      <c r="B10" s="94" t="s">
        <v>47</v>
      </c>
      <c r="C10" s="95"/>
      <c r="D10" s="95"/>
      <c r="E10" s="96"/>
      <c r="F10" s="94" t="s">
        <v>48</v>
      </c>
      <c r="G10" s="95"/>
      <c r="H10" s="95"/>
      <c r="I10" s="96"/>
      <c r="J10" s="94" t="s">
        <v>49</v>
      </c>
      <c r="K10" s="95"/>
      <c r="L10" s="95"/>
      <c r="M10" s="95"/>
      <c r="N10" s="95"/>
      <c r="O10" s="95"/>
      <c r="P10" s="95"/>
      <c r="Q10" s="95"/>
      <c r="R10" s="95"/>
      <c r="S10" s="107"/>
      <c r="T10" s="24"/>
      <c r="U10" s="24"/>
      <c r="V10" s="24"/>
      <c r="W10" s="24"/>
      <c r="X10" s="24"/>
      <c r="Y10" s="24"/>
      <c r="Z10" s="24"/>
      <c r="AA10" s="24"/>
    </row>
    <row r="11" spans="1:27" ht="14.25" customHeight="1" x14ac:dyDescent="0.2">
      <c r="A11" s="109"/>
      <c r="B11" s="113" t="s">
        <v>50</v>
      </c>
      <c r="C11" s="111" t="s">
        <v>51</v>
      </c>
      <c r="D11" s="112" t="s">
        <v>52</v>
      </c>
      <c r="E11" s="111" t="s">
        <v>53</v>
      </c>
      <c r="F11" s="114" t="s">
        <v>54</v>
      </c>
      <c r="G11" s="115"/>
      <c r="H11" s="112" t="s">
        <v>52</v>
      </c>
      <c r="I11" s="111" t="s">
        <v>53</v>
      </c>
      <c r="J11" s="121" t="s">
        <v>55</v>
      </c>
      <c r="K11" s="124"/>
      <c r="L11" s="124"/>
      <c r="M11" s="125"/>
      <c r="N11" s="121" t="s">
        <v>56</v>
      </c>
      <c r="O11" s="122"/>
      <c r="P11" s="70"/>
      <c r="Q11" s="121" t="s">
        <v>57</v>
      </c>
      <c r="R11" s="122"/>
      <c r="S11" s="123"/>
      <c r="T11" s="24"/>
      <c r="U11" s="24"/>
      <c r="V11" s="24"/>
      <c r="W11" s="24"/>
      <c r="X11" s="24"/>
      <c r="Y11" s="24"/>
      <c r="Z11" s="24"/>
      <c r="AA11" s="24"/>
    </row>
    <row r="12" spans="1:27" ht="27" customHeight="1" thickBot="1" x14ac:dyDescent="0.25">
      <c r="A12" s="110"/>
      <c r="B12" s="87"/>
      <c r="C12" s="87"/>
      <c r="D12" s="87"/>
      <c r="E12" s="87"/>
      <c r="F12" s="116"/>
      <c r="G12" s="117"/>
      <c r="H12" s="87"/>
      <c r="I12" s="87"/>
      <c r="J12" s="59" t="s">
        <v>58</v>
      </c>
      <c r="K12" s="60" t="s">
        <v>59</v>
      </c>
      <c r="L12" s="60" t="s">
        <v>60</v>
      </c>
      <c r="M12" s="60" t="s">
        <v>73</v>
      </c>
      <c r="N12" s="60" t="s">
        <v>58</v>
      </c>
      <c r="O12" s="60" t="s">
        <v>59</v>
      </c>
      <c r="P12" s="60" t="s">
        <v>60</v>
      </c>
      <c r="Q12" s="61" t="s">
        <v>58</v>
      </c>
      <c r="R12" s="60" t="s">
        <v>59</v>
      </c>
      <c r="S12" s="62" t="s">
        <v>60</v>
      </c>
      <c r="T12" s="24"/>
      <c r="U12" s="24"/>
      <c r="V12" s="24"/>
      <c r="W12" s="24"/>
      <c r="X12" s="24"/>
      <c r="Y12" s="24"/>
      <c r="Z12" s="24"/>
      <c r="AA12" s="24"/>
    </row>
    <row r="13" spans="1:27" ht="14.25" customHeight="1" thickBot="1" x14ac:dyDescent="0.25">
      <c r="A13" s="131" t="s">
        <v>61</v>
      </c>
      <c r="B13" s="135" t="s">
        <v>62</v>
      </c>
      <c r="C13" s="138" t="s">
        <v>63</v>
      </c>
      <c r="D13" s="85">
        <f>IF(H13="","",SUM(H13:H15))</f>
        <v>16</v>
      </c>
      <c r="E13" s="85">
        <f>IF(I13="","",SUM(I13:I15))</f>
        <v>8</v>
      </c>
      <c r="F13" s="147" t="s">
        <v>76</v>
      </c>
      <c r="G13" s="148"/>
      <c r="H13" s="52">
        <v>4</v>
      </c>
      <c r="I13" s="52">
        <v>2</v>
      </c>
      <c r="J13" s="53"/>
      <c r="K13" s="52" t="str">
        <f t="shared" ref="K13:K27" si="0">IF(J13&gt;=10,H13,"")</f>
        <v/>
      </c>
      <c r="L13" s="64">
        <v>1</v>
      </c>
      <c r="M13" s="67"/>
      <c r="N13" s="128" t="str">
        <f>IF(AND(J13=""),"",(SUMPRODUCT(J13:J15,I13:I15)/SUM(I13:I15)))</f>
        <v/>
      </c>
      <c r="O13" s="85" t="str">
        <f>IF(N13="","",IF(N13&gt;=10,D13,IF(SUM(K13:K15)="","",SUM(K13:K15))))</f>
        <v/>
      </c>
      <c r="P13" s="85">
        <f>IF(ISBLANK(L13:L15),"",IF(AVERAGE(L13:L15)&lt;1,"Remplir les sessions",MAX(L13:L15)))</f>
        <v>1</v>
      </c>
      <c r="Q13" s="86" t="str">
        <f>IFERROR(IF(SUMPRODUCT(J13:J20,I13:I20)=0,"",SUMPRODUCT(J13:J20,I13:I20))/SUM(E13:E20),"")</f>
        <v/>
      </c>
      <c r="R13" s="90" t="str">
        <f>IF(Q13="","",IF(OR(Q13&gt;=10,$D$28&gt;=10),30,IF(SUM(O13:O20)="","",SUM(O13:O20))))</f>
        <v/>
      </c>
      <c r="S13" s="91">
        <f>IFERROR(IF(ISBLANK(P13:P20),"",IF(AVERAGE(P13:P20)&lt;1,"Remplir les sessions",MAX(P13:P20))),"")</f>
        <v>1</v>
      </c>
      <c r="T13" s="24"/>
      <c r="U13" s="24"/>
      <c r="V13" s="24"/>
      <c r="W13" s="24"/>
      <c r="X13" s="24"/>
      <c r="Y13" s="24"/>
      <c r="Z13" s="24"/>
      <c r="AA13" s="24"/>
    </row>
    <row r="14" spans="1:27" ht="14.25" customHeight="1" thickBot="1" x14ac:dyDescent="0.25">
      <c r="A14" s="132"/>
      <c r="B14" s="136"/>
      <c r="C14" s="139"/>
      <c r="D14" s="126"/>
      <c r="E14" s="126"/>
      <c r="F14" s="149" t="s">
        <v>77</v>
      </c>
      <c r="G14" s="150"/>
      <c r="H14" s="25">
        <v>6</v>
      </c>
      <c r="I14" s="25">
        <v>3</v>
      </c>
      <c r="J14" s="36"/>
      <c r="K14" s="25" t="str">
        <f t="shared" si="0"/>
        <v/>
      </c>
      <c r="L14" s="65">
        <v>1</v>
      </c>
      <c r="M14" s="67"/>
      <c r="N14" s="129"/>
      <c r="O14" s="126"/>
      <c r="P14" s="126"/>
      <c r="Q14" s="118"/>
      <c r="R14" s="119"/>
      <c r="S14" s="120"/>
      <c r="T14" s="24"/>
      <c r="U14" s="24"/>
      <c r="V14" s="24"/>
      <c r="W14" s="24"/>
      <c r="X14" s="24"/>
      <c r="Y14" s="24"/>
      <c r="Z14" s="24"/>
      <c r="AA14" s="24"/>
    </row>
    <row r="15" spans="1:27" ht="14.25" customHeight="1" thickBot="1" x14ac:dyDescent="0.25">
      <c r="A15" s="109"/>
      <c r="B15" s="137"/>
      <c r="C15" s="140"/>
      <c r="D15" s="127"/>
      <c r="E15" s="127"/>
      <c r="F15" s="149" t="s">
        <v>78</v>
      </c>
      <c r="G15" s="150"/>
      <c r="H15" s="25">
        <v>6</v>
      </c>
      <c r="I15" s="25">
        <v>3</v>
      </c>
      <c r="J15" s="36"/>
      <c r="K15" s="25" t="str">
        <f t="shared" si="0"/>
        <v/>
      </c>
      <c r="L15" s="65">
        <v>1</v>
      </c>
      <c r="M15" s="67"/>
      <c r="N15" s="130"/>
      <c r="O15" s="127"/>
      <c r="P15" s="127"/>
      <c r="Q15" s="78"/>
      <c r="R15" s="78"/>
      <c r="S15" s="92"/>
      <c r="T15" s="24"/>
      <c r="U15" s="24"/>
      <c r="V15" s="24"/>
      <c r="W15" s="24"/>
      <c r="X15" s="24"/>
      <c r="Y15" s="24"/>
      <c r="Z15" s="24"/>
      <c r="AA15" s="24"/>
    </row>
    <row r="16" spans="1:27" ht="14.25" customHeight="1" thickBot="1" x14ac:dyDescent="0.25">
      <c r="A16" s="109"/>
      <c r="B16" s="141" t="s">
        <v>64</v>
      </c>
      <c r="C16" s="142" t="s">
        <v>65</v>
      </c>
      <c r="D16" s="77">
        <f>IF(H16="","",SUM(H16:H17))</f>
        <v>8</v>
      </c>
      <c r="E16" s="77">
        <f>IF(I16="","",SUM(I16:I17))</f>
        <v>4</v>
      </c>
      <c r="F16" s="151" t="s">
        <v>79</v>
      </c>
      <c r="G16" s="152"/>
      <c r="H16" s="25">
        <v>4</v>
      </c>
      <c r="I16" s="25">
        <v>2</v>
      </c>
      <c r="J16" s="36"/>
      <c r="K16" s="25" t="str">
        <f t="shared" si="0"/>
        <v/>
      </c>
      <c r="L16" s="65">
        <v>1</v>
      </c>
      <c r="M16" s="67"/>
      <c r="N16" s="75" t="str">
        <f>IF(AND(J16=""),"",(SUMPRODUCT(J16:J17,I16:I17)/SUM(I16:I17)))</f>
        <v/>
      </c>
      <c r="O16" s="77" t="str">
        <f>IF(N16="","",IF(N16&gt;=10,D16,IF(SUM(K16:K17)="","",SUM(K16:K17))))</f>
        <v/>
      </c>
      <c r="P16" s="77">
        <f>IF(ISBLANK(L16:L17),"",IF(AVERAGE(L16:L17)&lt;1,"Remplir les sessions",MAX(L16:L17)))</f>
        <v>1</v>
      </c>
      <c r="Q16" s="78"/>
      <c r="R16" s="78"/>
      <c r="S16" s="92"/>
      <c r="T16" s="24"/>
      <c r="U16" s="26"/>
      <c r="V16" s="24"/>
      <c r="W16" s="24"/>
      <c r="X16" s="24"/>
      <c r="Y16" s="24"/>
      <c r="Z16" s="24"/>
      <c r="AA16" s="24"/>
    </row>
    <row r="17" spans="1:27" ht="14.25" customHeight="1" thickBot="1" x14ac:dyDescent="0.25">
      <c r="A17" s="109"/>
      <c r="B17" s="137"/>
      <c r="C17" s="140"/>
      <c r="D17" s="78"/>
      <c r="E17" s="78"/>
      <c r="F17" s="151" t="s">
        <v>80</v>
      </c>
      <c r="G17" s="152"/>
      <c r="H17" s="25">
        <v>4</v>
      </c>
      <c r="I17" s="25">
        <v>2</v>
      </c>
      <c r="J17" s="36"/>
      <c r="K17" s="25" t="str">
        <f t="shared" si="0"/>
        <v/>
      </c>
      <c r="L17" s="65">
        <v>1</v>
      </c>
      <c r="M17" s="67"/>
      <c r="N17" s="76"/>
      <c r="O17" s="78"/>
      <c r="P17" s="78"/>
      <c r="Q17" s="78"/>
      <c r="R17" s="78"/>
      <c r="S17" s="92"/>
      <c r="T17" s="24"/>
      <c r="U17" s="26"/>
      <c r="V17" s="24"/>
      <c r="W17" s="24"/>
      <c r="X17" s="24"/>
      <c r="Y17" s="24"/>
      <c r="Z17" s="24"/>
      <c r="AA17" s="24"/>
    </row>
    <row r="18" spans="1:27" ht="14.25" customHeight="1" thickBot="1" x14ac:dyDescent="0.25">
      <c r="A18" s="109"/>
      <c r="B18" s="141" t="s">
        <v>66</v>
      </c>
      <c r="C18" s="142" t="s">
        <v>67</v>
      </c>
      <c r="D18" s="77">
        <f>IF(H18="","",SUM(H18:H19))</f>
        <v>5</v>
      </c>
      <c r="E18" s="77">
        <f>IF(I18="","",SUM(I18:I19))</f>
        <v>3</v>
      </c>
      <c r="F18" s="151" t="s">
        <v>81</v>
      </c>
      <c r="G18" s="152"/>
      <c r="H18" s="25">
        <v>3</v>
      </c>
      <c r="I18" s="25">
        <v>2</v>
      </c>
      <c r="J18" s="36"/>
      <c r="K18" s="25" t="str">
        <f t="shared" si="0"/>
        <v/>
      </c>
      <c r="L18" s="65">
        <v>1</v>
      </c>
      <c r="M18" s="67"/>
      <c r="N18" s="75" t="str">
        <f>IF(AND(J18=""),"",(SUMPRODUCT(J18:J19,I18:I19)/SUM(I18:I19)))</f>
        <v/>
      </c>
      <c r="O18" s="77" t="str">
        <f>IF(N18="","",IF(N18&gt;=10,D18,IF(SUM(K18:K19)="","",SUM(K18:K19))))</f>
        <v/>
      </c>
      <c r="P18" s="77">
        <f>IF(ISBLANK(L18:L19),"",IF(AVERAGE(L18:L19)&lt;1,"Remplir les sessions",MAX(L18:L19)))</f>
        <v>1</v>
      </c>
      <c r="Q18" s="78"/>
      <c r="R18" s="78"/>
      <c r="S18" s="92"/>
      <c r="T18" s="24"/>
      <c r="U18" s="26"/>
      <c r="V18" s="24"/>
      <c r="W18" s="24"/>
      <c r="X18" s="24"/>
      <c r="Y18" s="24"/>
      <c r="Z18" s="24"/>
      <c r="AA18" s="24"/>
    </row>
    <row r="19" spans="1:27" ht="14.25" customHeight="1" thickBot="1" x14ac:dyDescent="0.25">
      <c r="A19" s="109"/>
      <c r="B19" s="137"/>
      <c r="C19" s="140"/>
      <c r="D19" s="78"/>
      <c r="E19" s="78"/>
      <c r="F19" s="151" t="s">
        <v>82</v>
      </c>
      <c r="G19" s="152"/>
      <c r="H19" s="25">
        <v>2</v>
      </c>
      <c r="I19" s="25">
        <v>1</v>
      </c>
      <c r="J19" s="36"/>
      <c r="K19" s="25" t="str">
        <f t="shared" si="0"/>
        <v/>
      </c>
      <c r="L19" s="65">
        <v>1</v>
      </c>
      <c r="M19" s="67"/>
      <c r="N19" s="76"/>
      <c r="O19" s="78"/>
      <c r="P19" s="78"/>
      <c r="Q19" s="78"/>
      <c r="R19" s="78"/>
      <c r="S19" s="92"/>
      <c r="T19" s="24"/>
      <c r="U19" s="26"/>
      <c r="V19" s="24"/>
      <c r="W19" s="24"/>
      <c r="X19" s="24"/>
      <c r="Y19" s="24"/>
      <c r="Z19" s="24"/>
      <c r="AA19" s="24"/>
    </row>
    <row r="20" spans="1:27" ht="14.25" customHeight="1" thickBot="1" x14ac:dyDescent="0.25">
      <c r="A20" s="110"/>
      <c r="B20" s="54" t="s">
        <v>74</v>
      </c>
      <c r="C20" s="55" t="s">
        <v>75</v>
      </c>
      <c r="D20" s="56">
        <f>IF(H20="","",SUM(H20:H20))</f>
        <v>1</v>
      </c>
      <c r="E20" s="56">
        <f>IF(I20="","",SUM(I20:I20))</f>
        <v>1</v>
      </c>
      <c r="F20" s="144" t="s">
        <v>83</v>
      </c>
      <c r="G20" s="145"/>
      <c r="H20" s="56">
        <v>1</v>
      </c>
      <c r="I20" s="56">
        <v>1</v>
      </c>
      <c r="J20" s="57"/>
      <c r="K20" s="56" t="str">
        <f t="shared" si="0"/>
        <v/>
      </c>
      <c r="L20" s="63">
        <v>1</v>
      </c>
      <c r="M20" s="67"/>
      <c r="N20" s="58" t="str">
        <f>IF(AND(J20=""),"",(SUMPRODUCT(J20:J20,I20:I20)/SUM(I20:I20)))</f>
        <v/>
      </c>
      <c r="O20" s="56" t="str">
        <f>IF(N20="","",IF(N20&gt;=10,D20,IF(SUM(K20:K20)="","",SUM(K20:K20))))</f>
        <v/>
      </c>
      <c r="P20" s="56">
        <f>IF(ISBLANK(L20:L20),"",IF(AVERAGE(L20:L20)&lt;1,"Remplir les sessions",MAX(L20:L20)))</f>
        <v>1</v>
      </c>
      <c r="Q20" s="87"/>
      <c r="R20" s="87"/>
      <c r="S20" s="93"/>
      <c r="T20" s="24"/>
      <c r="U20" s="26"/>
      <c r="V20" s="24"/>
      <c r="W20" s="24"/>
      <c r="X20" s="24"/>
      <c r="Y20" s="24"/>
      <c r="Z20" s="24"/>
      <c r="AA20" s="24"/>
    </row>
    <row r="21" spans="1:27" ht="14.25" customHeight="1" thickBot="1" x14ac:dyDescent="0.25">
      <c r="A21" s="131" t="s">
        <v>68</v>
      </c>
      <c r="B21" s="135" t="s">
        <v>62</v>
      </c>
      <c r="C21" s="135" t="s">
        <v>63</v>
      </c>
      <c r="D21" s="85">
        <f>IF(H21="","",SUM(H21:H22))</f>
        <v>14</v>
      </c>
      <c r="E21" s="85">
        <f>IF(I21="","",SUM(I21:I22))</f>
        <v>7</v>
      </c>
      <c r="F21" s="147" t="s">
        <v>84</v>
      </c>
      <c r="G21" s="148"/>
      <c r="H21" s="52">
        <v>8</v>
      </c>
      <c r="I21" s="52">
        <v>4</v>
      </c>
      <c r="J21" s="53"/>
      <c r="K21" s="52" t="str">
        <f t="shared" si="0"/>
        <v/>
      </c>
      <c r="L21" s="64">
        <v>1</v>
      </c>
      <c r="M21" s="67"/>
      <c r="N21" s="81" t="str">
        <f>IF(AND(J21=""),"",(SUMPRODUCT(J21:J22,I21:I22)/SUM(I21:I22)))</f>
        <v/>
      </c>
      <c r="O21" s="85" t="str">
        <f>IF(N21="","",IF(N21&gt;=10,D21,IF(SUM(K21:K22)="","",SUM(K21:K22))))</f>
        <v/>
      </c>
      <c r="P21" s="85">
        <f>IF(ISBLANK(L21:L22),"",IF(AVERAGE(L21:L22)&lt;1,"Remplir les sessions",MAX(L21:L22)))</f>
        <v>1</v>
      </c>
      <c r="Q21" s="86" t="str">
        <f>IFERROR(IF(SUMPRODUCT(J21:J27,I21:I27)=0,"",SUMPRODUCT(J21:J27,I21:I27))/SUM(E21:E27),"")</f>
        <v/>
      </c>
      <c r="R21" s="90" t="str">
        <f>IF(Q21="","",IF(OR(Q21&gt;=10,$D$28&gt;=10),30,IF(SUM(O21:O27)="","",SUM(O21:O27))))</f>
        <v/>
      </c>
      <c r="S21" s="91">
        <f>IFERROR(IF(ISBLANK(P21:P27),"",IF(AVERAGE(P21:P27)&lt;1,"Remplir les sessions",MAX(P21:P27))),"")</f>
        <v>1</v>
      </c>
      <c r="T21" s="24"/>
      <c r="U21" s="24"/>
      <c r="V21" s="24"/>
      <c r="W21" s="24"/>
      <c r="X21" s="24"/>
      <c r="Y21" s="24"/>
      <c r="Z21" s="24"/>
      <c r="AA21" s="24"/>
    </row>
    <row r="22" spans="1:27" ht="14.25" customHeight="1" thickBot="1" x14ac:dyDescent="0.25">
      <c r="A22" s="133"/>
      <c r="B22" s="78"/>
      <c r="C22" s="78"/>
      <c r="D22" s="78"/>
      <c r="E22" s="78"/>
      <c r="F22" s="79" t="s">
        <v>85</v>
      </c>
      <c r="G22" s="80"/>
      <c r="H22" s="25">
        <v>6</v>
      </c>
      <c r="I22" s="25">
        <v>3</v>
      </c>
      <c r="J22" s="36"/>
      <c r="K22" s="25" t="str">
        <f t="shared" si="0"/>
        <v/>
      </c>
      <c r="L22" s="65">
        <v>1</v>
      </c>
      <c r="M22" s="67"/>
      <c r="N22" s="76"/>
      <c r="O22" s="78"/>
      <c r="P22" s="78"/>
      <c r="Q22" s="78"/>
      <c r="R22" s="78"/>
      <c r="S22" s="92"/>
      <c r="T22" s="24"/>
      <c r="U22" s="24"/>
      <c r="V22" s="24"/>
      <c r="W22" s="24"/>
      <c r="X22" s="24"/>
      <c r="Y22" s="24"/>
      <c r="Z22" s="24"/>
      <c r="AA22" s="24"/>
    </row>
    <row r="23" spans="1:27" ht="14.25" customHeight="1" thickBot="1" x14ac:dyDescent="0.25">
      <c r="A23" s="133"/>
      <c r="B23" s="141" t="s">
        <v>64</v>
      </c>
      <c r="C23" s="141" t="s">
        <v>65</v>
      </c>
      <c r="D23" s="77">
        <f>IF(H23="","",SUM(H23:H24))</f>
        <v>12</v>
      </c>
      <c r="E23" s="77">
        <f>IF(I23="","",SUM(I23:I24))</f>
        <v>6</v>
      </c>
      <c r="F23" s="73" t="s">
        <v>86</v>
      </c>
      <c r="G23" s="74"/>
      <c r="H23" s="25">
        <v>4</v>
      </c>
      <c r="I23" s="25">
        <v>2</v>
      </c>
      <c r="J23" s="36"/>
      <c r="K23" s="25" t="str">
        <f t="shared" ref="K23:K24" si="1">IF(J23&gt;=10,H23,"")</f>
        <v/>
      </c>
      <c r="L23" s="65">
        <v>1</v>
      </c>
      <c r="M23" s="67"/>
      <c r="N23" s="75" t="str">
        <f>IF(AND(J23=""),"",(SUMPRODUCT(J23:J24,I23:I24)/SUM(I23:I24)))</f>
        <v/>
      </c>
      <c r="O23" s="77" t="str">
        <f>IF(N23="","",IF(N23&gt;=10,D23,IF(SUM(K23:K24)="","",SUM(K23:K24))))</f>
        <v/>
      </c>
      <c r="P23" s="77">
        <f>IF(ISBLANK(L23:L24),"",IF(AVERAGE(L23:L24)&lt;1,"Remplir les sessions",MAX(L23:L24)))</f>
        <v>1</v>
      </c>
      <c r="Q23" s="78"/>
      <c r="R23" s="78"/>
      <c r="S23" s="92"/>
      <c r="T23" s="24"/>
      <c r="U23" s="24"/>
      <c r="V23" s="24"/>
      <c r="W23" s="24"/>
      <c r="X23" s="24"/>
      <c r="Y23" s="24"/>
      <c r="Z23" s="24"/>
      <c r="AA23" s="24"/>
    </row>
    <row r="24" spans="1:27" ht="14.25" customHeight="1" thickBot="1" x14ac:dyDescent="0.25">
      <c r="A24" s="133"/>
      <c r="B24" s="78"/>
      <c r="C24" s="78"/>
      <c r="D24" s="78"/>
      <c r="E24" s="78"/>
      <c r="F24" s="79" t="s">
        <v>87</v>
      </c>
      <c r="G24" s="80"/>
      <c r="H24" s="25">
        <v>8</v>
      </c>
      <c r="I24" s="25">
        <v>4</v>
      </c>
      <c r="J24" s="36"/>
      <c r="K24" s="25" t="str">
        <f t="shared" si="1"/>
        <v/>
      </c>
      <c r="L24" s="65">
        <v>1</v>
      </c>
      <c r="M24" s="67"/>
      <c r="N24" s="76"/>
      <c r="O24" s="78"/>
      <c r="P24" s="78"/>
      <c r="Q24" s="78"/>
      <c r="R24" s="78"/>
      <c r="S24" s="92"/>
      <c r="T24" s="24"/>
      <c r="U24" s="24"/>
      <c r="V24" s="24"/>
      <c r="W24" s="24"/>
      <c r="X24" s="24"/>
      <c r="Y24" s="24"/>
      <c r="Z24" s="24"/>
      <c r="AA24" s="24"/>
    </row>
    <row r="25" spans="1:27" ht="14.25" customHeight="1" thickBot="1" x14ac:dyDescent="0.25">
      <c r="A25" s="133"/>
      <c r="B25" s="141" t="s">
        <v>66</v>
      </c>
      <c r="C25" s="142" t="s">
        <v>67</v>
      </c>
      <c r="D25" s="77">
        <f>IF(H25="","",SUM(H25:H26))</f>
        <v>3</v>
      </c>
      <c r="E25" s="77">
        <f>IF(I25="","",SUM(I25:I26))</f>
        <v>2</v>
      </c>
      <c r="F25" s="73" t="s">
        <v>88</v>
      </c>
      <c r="G25" s="74"/>
      <c r="H25" s="25">
        <v>2</v>
      </c>
      <c r="I25" s="25">
        <v>1</v>
      </c>
      <c r="J25" s="36"/>
      <c r="K25" s="25" t="str">
        <f t="shared" si="0"/>
        <v/>
      </c>
      <c r="L25" s="65">
        <v>1</v>
      </c>
      <c r="M25" s="67"/>
      <c r="N25" s="75" t="str">
        <f>IF(AND(J25=""),"",(SUMPRODUCT(J25:J26,I25:I26)/SUM(I25:I26)))</f>
        <v/>
      </c>
      <c r="O25" s="77" t="str">
        <f>IF(N25="","",IF(N25&gt;=10,D25,IF(SUM(K25:K26)="","",SUM(K25:K26))))</f>
        <v/>
      </c>
      <c r="P25" s="77">
        <f>IF(ISBLANK(L25:L26),"",IF(AVERAGE(L25:L26)&lt;1,"Remplir les sessions",MAX(L25:L26)))</f>
        <v>1</v>
      </c>
      <c r="Q25" s="78"/>
      <c r="R25" s="78"/>
      <c r="S25" s="92"/>
      <c r="T25" s="24"/>
      <c r="U25" s="24"/>
      <c r="V25" s="24"/>
      <c r="W25" s="24"/>
      <c r="X25" s="24"/>
      <c r="Y25" s="24"/>
      <c r="Z25" s="24"/>
      <c r="AA25" s="24"/>
    </row>
    <row r="26" spans="1:27" ht="14.25" customHeight="1" thickBot="1" x14ac:dyDescent="0.25">
      <c r="A26" s="133"/>
      <c r="B26" s="137"/>
      <c r="C26" s="140"/>
      <c r="D26" s="78"/>
      <c r="E26" s="78"/>
      <c r="F26" s="79" t="s">
        <v>89</v>
      </c>
      <c r="G26" s="80"/>
      <c r="H26" s="25">
        <v>1</v>
      </c>
      <c r="I26" s="25">
        <v>1</v>
      </c>
      <c r="J26" s="36"/>
      <c r="K26" s="25" t="str">
        <f t="shared" si="0"/>
        <v/>
      </c>
      <c r="L26" s="66">
        <v>1</v>
      </c>
      <c r="M26" s="67"/>
      <c r="N26" s="76"/>
      <c r="O26" s="78"/>
      <c r="P26" s="78"/>
      <c r="Q26" s="78"/>
      <c r="R26" s="78"/>
      <c r="S26" s="92"/>
      <c r="T26" s="24"/>
      <c r="U26" s="24"/>
      <c r="V26" s="24"/>
      <c r="W26" s="24"/>
      <c r="X26" s="24"/>
      <c r="Y26" s="24"/>
      <c r="Z26" s="24"/>
      <c r="AA26" s="24"/>
    </row>
    <row r="27" spans="1:27" ht="14.25" customHeight="1" thickBot="1" x14ac:dyDescent="0.25">
      <c r="A27" s="134"/>
      <c r="B27" s="54" t="s">
        <v>74</v>
      </c>
      <c r="C27" s="55" t="s">
        <v>75</v>
      </c>
      <c r="D27" s="56">
        <f>IF(H27="","",SUM(H27:H27))</f>
        <v>1</v>
      </c>
      <c r="E27" s="56">
        <f>IF(I27="","",SUM(I27:I27))</f>
        <v>1</v>
      </c>
      <c r="F27" s="144" t="s">
        <v>90</v>
      </c>
      <c r="G27" s="145"/>
      <c r="H27" s="56">
        <v>1</v>
      </c>
      <c r="I27" s="56">
        <v>1</v>
      </c>
      <c r="J27" s="57"/>
      <c r="K27" s="56" t="str">
        <f t="shared" si="0"/>
        <v/>
      </c>
      <c r="L27" s="65">
        <v>1</v>
      </c>
      <c r="M27" s="68"/>
      <c r="N27" s="58" t="str">
        <f>IF(AND(J27=""),"",(SUMPRODUCT(J27:J27,I27:I27)/SUM(I27:I27)))</f>
        <v/>
      </c>
      <c r="O27" s="56" t="str">
        <f>IF(N27="","",IF(N27&gt;=10,D27,IF(SUM(K27:K27)="","",SUM(K27:K27))))</f>
        <v/>
      </c>
      <c r="P27" s="56">
        <f>IF(ISBLANK(L27:L27),"",IF(AVERAGE(L27:L27)&lt;1,"Remplir les sessions",MAX(L27:L27)))</f>
        <v>1</v>
      </c>
      <c r="Q27" s="87"/>
      <c r="R27" s="87"/>
      <c r="S27" s="93"/>
      <c r="T27" s="24"/>
      <c r="U27" s="24"/>
      <c r="V27" s="24"/>
      <c r="W27" s="24"/>
      <c r="X27" s="24"/>
      <c r="Y27" s="24"/>
      <c r="Z27" s="24"/>
      <c r="AA27" s="24"/>
    </row>
    <row r="28" spans="1:27" ht="30" customHeight="1" x14ac:dyDescent="0.2">
      <c r="A28" s="30"/>
      <c r="B28" s="31"/>
      <c r="C28" s="32" t="s">
        <v>69</v>
      </c>
      <c r="D28" s="146" t="str">
        <f>IF(AND(Q13="",Q21=""),"",AVERAGE(Q13:Q27))</f>
        <v/>
      </c>
      <c r="E28" s="84"/>
      <c r="F28" s="33"/>
      <c r="G28" s="143" t="str">
        <f>"Total des crédits cumulés pour l'année (S5+S6): "&amp;IF(SUM(R13,R21)&gt;=10,60,SUM(R13,R21))</f>
        <v>Total des crédits cumulés pour l'année (S5+S6): 0</v>
      </c>
      <c r="H28" s="84"/>
      <c r="I28" s="84"/>
      <c r="J28" s="33"/>
      <c r="K28" s="33"/>
      <c r="L28" s="34"/>
      <c r="M28" s="34"/>
      <c r="N28" s="33"/>
      <c r="O28" s="33"/>
      <c r="P28" s="27" t="str">
        <f>"Total des crédits dans le cursus : "&amp;IF(SUM(R13,R21)&gt;=10,180,120+SUM(R13,R21))</f>
        <v>Total des crédits dans le cursus : 120</v>
      </c>
      <c r="Q28" s="35"/>
      <c r="R28" s="33"/>
      <c r="S28" s="33"/>
      <c r="T28" s="24"/>
      <c r="U28" s="24"/>
      <c r="V28" s="24"/>
      <c r="W28" s="24"/>
      <c r="X28" s="24"/>
      <c r="Y28" s="24"/>
      <c r="Z28" s="24"/>
      <c r="AA28" s="24"/>
    </row>
    <row r="29" spans="1:27" ht="25.5" customHeight="1" x14ac:dyDescent="0.2">
      <c r="A29" s="24"/>
      <c r="B29" s="105" t="str">
        <f>"Décision du jury : Admis(e)/Session "&amp;IF(OR(S13="",S21=""),"",MAX(S13:S21))</f>
        <v>Décision du jury : Admis(e)/Session 1</v>
      </c>
      <c r="C29" s="83"/>
      <c r="D29" s="83"/>
      <c r="E29" s="84"/>
      <c r="F29" s="13"/>
      <c r="G29" s="9"/>
      <c r="H29" s="10"/>
      <c r="I29" s="9"/>
      <c r="J29" s="12"/>
      <c r="K29" s="20"/>
      <c r="L29" s="22"/>
      <c r="M29" s="50"/>
      <c r="N29" s="20"/>
      <c r="O29" s="20"/>
      <c r="P29" s="20"/>
      <c r="Q29" s="22"/>
      <c r="R29" s="20"/>
      <c r="S29" s="20"/>
      <c r="T29" s="24"/>
      <c r="U29" s="24"/>
      <c r="V29" s="24"/>
      <c r="W29" s="24"/>
      <c r="X29" s="24"/>
      <c r="Y29" s="24"/>
      <c r="Z29" s="24"/>
      <c r="AA29" s="24"/>
    </row>
    <row r="30" spans="1:27" ht="18" customHeight="1" x14ac:dyDescent="0.2">
      <c r="A30" s="20"/>
      <c r="B30" s="9"/>
      <c r="C30" s="9"/>
      <c r="D30" s="9"/>
      <c r="E30" s="9"/>
      <c r="F30" s="9"/>
      <c r="G30" s="9"/>
      <c r="H30" s="9"/>
      <c r="I30" s="9"/>
      <c r="J30" s="12"/>
      <c r="K30" s="24"/>
      <c r="L30" s="28"/>
      <c r="M30" s="51"/>
      <c r="N30" s="28"/>
      <c r="O30" s="88" t="s">
        <v>70</v>
      </c>
      <c r="P30" s="83"/>
      <c r="Q30" s="84"/>
      <c r="R30" s="89">
        <f ca="1">TODAY()</f>
        <v>44608</v>
      </c>
      <c r="S30" s="84"/>
      <c r="T30" s="24"/>
      <c r="U30" s="24"/>
      <c r="V30" s="24"/>
      <c r="W30" s="24"/>
      <c r="X30" s="24"/>
      <c r="Y30" s="24"/>
      <c r="Z30" s="24"/>
      <c r="AA30" s="24"/>
    </row>
    <row r="31" spans="1:27" ht="15" customHeight="1" x14ac:dyDescent="0.2">
      <c r="A31" s="9"/>
      <c r="B31" s="9"/>
      <c r="C31" s="9"/>
      <c r="D31" s="12"/>
      <c r="E31" s="9"/>
      <c r="F31" s="9"/>
      <c r="G31" s="9"/>
      <c r="H31" s="9"/>
      <c r="I31" s="9"/>
      <c r="J31" s="12"/>
      <c r="K31" s="24"/>
      <c r="L31" s="9"/>
      <c r="M31" s="33"/>
      <c r="N31" s="9"/>
      <c r="O31" s="82" t="s">
        <v>71</v>
      </c>
      <c r="P31" s="83"/>
      <c r="Q31" s="83"/>
      <c r="R31" s="83"/>
      <c r="S31" s="84"/>
      <c r="T31" s="24"/>
      <c r="U31" s="24"/>
      <c r="V31" s="24"/>
      <c r="W31" s="24"/>
      <c r="X31" s="24"/>
      <c r="Y31" s="24"/>
      <c r="Z31" s="24"/>
      <c r="AA31" s="24"/>
    </row>
    <row r="32" spans="1:27" ht="32.2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4"/>
      <c r="N32" s="24"/>
      <c r="O32" s="24"/>
      <c r="P32" s="24"/>
      <c r="Q32" s="29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4.2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4"/>
      <c r="N33" s="24"/>
      <c r="O33" s="24"/>
      <c r="P33" s="24"/>
      <c r="Q33" s="29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4.2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4"/>
      <c r="N34" s="24"/>
      <c r="O34" s="24"/>
      <c r="P34" s="24"/>
      <c r="Q34" s="29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4.2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34"/>
      <c r="N35" s="24"/>
      <c r="O35" s="24"/>
      <c r="P35" s="24"/>
      <c r="Q35" s="29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4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34"/>
      <c r="N36" s="24"/>
      <c r="O36" s="24"/>
      <c r="P36" s="24"/>
      <c r="Q36" s="29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4.2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34"/>
      <c r="N37" s="24"/>
      <c r="O37" s="24"/>
      <c r="P37" s="24"/>
      <c r="Q37" s="29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4.2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34"/>
      <c r="N38" s="24"/>
      <c r="O38" s="24"/>
      <c r="P38" s="24"/>
      <c r="Q38" s="29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sheetProtection sheet="1" selectLockedCells="1"/>
  <mergeCells count="91">
    <mergeCell ref="F21:G21"/>
    <mergeCell ref="F22:G22"/>
    <mergeCell ref="F13:G13"/>
    <mergeCell ref="F15:G15"/>
    <mergeCell ref="F14:G14"/>
    <mergeCell ref="F19:G19"/>
    <mergeCell ref="F20:G20"/>
    <mergeCell ref="F18:G18"/>
    <mergeCell ref="F16:G16"/>
    <mergeCell ref="F17:G17"/>
    <mergeCell ref="D13:D15"/>
    <mergeCell ref="E13:E15"/>
    <mergeCell ref="D21:D22"/>
    <mergeCell ref="E21:E22"/>
    <mergeCell ref="B29:E29"/>
    <mergeCell ref="D28:E28"/>
    <mergeCell ref="D16:D17"/>
    <mergeCell ref="E16:E17"/>
    <mergeCell ref="D23:D24"/>
    <mergeCell ref="E23:E24"/>
    <mergeCell ref="D18:D19"/>
    <mergeCell ref="E18:E19"/>
    <mergeCell ref="G28:I28"/>
    <mergeCell ref="D25:D26"/>
    <mergeCell ref="E25:E26"/>
    <mergeCell ref="B25:B26"/>
    <mergeCell ref="C25:C26"/>
    <mergeCell ref="F25:G25"/>
    <mergeCell ref="F26:G26"/>
    <mergeCell ref="F27:G27"/>
    <mergeCell ref="A13:A20"/>
    <mergeCell ref="A21:A27"/>
    <mergeCell ref="C21:C22"/>
    <mergeCell ref="B13:B15"/>
    <mergeCell ref="C13:C15"/>
    <mergeCell ref="B21:B22"/>
    <mergeCell ref="B16:B17"/>
    <mergeCell ref="C16:C17"/>
    <mergeCell ref="B23:B24"/>
    <mergeCell ref="C23:C24"/>
    <mergeCell ref="B18:B19"/>
    <mergeCell ref="C18:C19"/>
    <mergeCell ref="Q13:Q20"/>
    <mergeCell ref="R13:R20"/>
    <mergeCell ref="S13:S20"/>
    <mergeCell ref="I11:I12"/>
    <mergeCell ref="N11:P11"/>
    <mergeCell ref="Q11:S11"/>
    <mergeCell ref="J11:M11"/>
    <mergeCell ref="P13:P15"/>
    <mergeCell ref="O13:O15"/>
    <mergeCell ref="N13:N15"/>
    <mergeCell ref="N16:N17"/>
    <mergeCell ref="O16:O17"/>
    <mergeCell ref="P16:P17"/>
    <mergeCell ref="F10:I10"/>
    <mergeCell ref="C1:G1"/>
    <mergeCell ref="H1:S1"/>
    <mergeCell ref="A5:S5"/>
    <mergeCell ref="H7:I7"/>
    <mergeCell ref="J7:S7"/>
    <mergeCell ref="N8:O8"/>
    <mergeCell ref="J10:S10"/>
    <mergeCell ref="A10:A12"/>
    <mergeCell ref="C11:C12"/>
    <mergeCell ref="D11:D12"/>
    <mergeCell ref="E11:E12"/>
    <mergeCell ref="B10:E10"/>
    <mergeCell ref="H11:H12"/>
    <mergeCell ref="B11:B12"/>
    <mergeCell ref="F11:G12"/>
    <mergeCell ref="O31:S31"/>
    <mergeCell ref="O21:O22"/>
    <mergeCell ref="P21:P22"/>
    <mergeCell ref="Q21:Q27"/>
    <mergeCell ref="O30:Q30"/>
    <mergeCell ref="R30:S30"/>
    <mergeCell ref="R21:R27"/>
    <mergeCell ref="S21:S27"/>
    <mergeCell ref="N21:N22"/>
    <mergeCell ref="N25:N26"/>
    <mergeCell ref="O25:O26"/>
    <mergeCell ref="P25:P26"/>
    <mergeCell ref="N18:N19"/>
    <mergeCell ref="O18:O19"/>
    <mergeCell ref="P18:P19"/>
    <mergeCell ref="F23:G23"/>
    <mergeCell ref="N23:N24"/>
    <mergeCell ref="O23:O24"/>
    <mergeCell ref="P23:P24"/>
    <mergeCell ref="F24:G24"/>
  </mergeCells>
  <phoneticPr fontId="18" type="noConversion"/>
  <conditionalFormatting sqref="L13:M13 J19:J22 J25:J27">
    <cfRule type="containsBlanks" dxfId="24" priority="29">
      <formula>LEN(TRIM(J13))=0</formula>
    </cfRule>
  </conditionalFormatting>
  <conditionalFormatting sqref="P13 P15 P20:P22 P25:P27">
    <cfRule type="cellIs" dxfId="23" priority="30" operator="greaterThan">
      <formula>2</formula>
    </cfRule>
  </conditionalFormatting>
  <conditionalFormatting sqref="P13 P15 P20:P22 P25:P27">
    <cfRule type="containsBlanks" dxfId="22" priority="31">
      <formula>LEN(TRIM(P13))=0</formula>
    </cfRule>
  </conditionalFormatting>
  <conditionalFormatting sqref="S13 S15 S19:S22 S25:S27">
    <cfRule type="cellIs" dxfId="21" priority="32" operator="greaterThan">
      <formula>2</formula>
    </cfRule>
  </conditionalFormatting>
  <conditionalFormatting sqref="J13 J15">
    <cfRule type="containsBlanks" dxfId="20" priority="28">
      <formula>LEN(TRIM(J13))=0</formula>
    </cfRule>
  </conditionalFormatting>
  <conditionalFormatting sqref="P14">
    <cfRule type="cellIs" dxfId="19" priority="18" operator="greaterThan">
      <formula>2</formula>
    </cfRule>
  </conditionalFormatting>
  <conditionalFormatting sqref="P14">
    <cfRule type="containsBlanks" dxfId="18" priority="19">
      <formula>LEN(TRIM(P14))=0</formula>
    </cfRule>
  </conditionalFormatting>
  <conditionalFormatting sqref="S18">
    <cfRule type="cellIs" dxfId="17" priority="27" operator="greaterThan">
      <formula>2</formula>
    </cfRule>
  </conditionalFormatting>
  <conditionalFormatting sqref="J18">
    <cfRule type="containsBlanks" dxfId="16" priority="23">
      <formula>LEN(TRIM(J18))=0</formula>
    </cfRule>
  </conditionalFormatting>
  <conditionalFormatting sqref="P18:P19">
    <cfRule type="cellIs" dxfId="15" priority="21" operator="greaterThan">
      <formula>2</formula>
    </cfRule>
  </conditionalFormatting>
  <conditionalFormatting sqref="P18:P19">
    <cfRule type="containsBlanks" dxfId="14" priority="22">
      <formula>LEN(TRIM(P18))=0</formula>
    </cfRule>
  </conditionalFormatting>
  <conditionalFormatting sqref="S14">
    <cfRule type="cellIs" dxfId="13" priority="20" operator="greaterThan">
      <formula>2</formula>
    </cfRule>
  </conditionalFormatting>
  <conditionalFormatting sqref="J14">
    <cfRule type="containsBlanks" dxfId="12" priority="16">
      <formula>LEN(TRIM(J14))=0</formula>
    </cfRule>
  </conditionalFormatting>
  <conditionalFormatting sqref="S17">
    <cfRule type="cellIs" dxfId="11" priority="15" operator="greaterThan">
      <formula>2</formula>
    </cfRule>
  </conditionalFormatting>
  <conditionalFormatting sqref="J17">
    <cfRule type="containsBlanks" dxfId="10" priority="13">
      <formula>LEN(TRIM(J17))=0</formula>
    </cfRule>
  </conditionalFormatting>
  <conditionalFormatting sqref="S16">
    <cfRule type="cellIs" dxfId="9" priority="12" operator="greaterThan">
      <formula>2</formula>
    </cfRule>
  </conditionalFormatting>
  <conditionalFormatting sqref="J16">
    <cfRule type="containsBlanks" dxfId="8" priority="10">
      <formula>LEN(TRIM(J16))=0</formula>
    </cfRule>
  </conditionalFormatting>
  <conditionalFormatting sqref="P16:P17">
    <cfRule type="cellIs" dxfId="7" priority="8" operator="greaterThan">
      <formula>2</formula>
    </cfRule>
  </conditionalFormatting>
  <conditionalFormatting sqref="P16:P17">
    <cfRule type="containsBlanks" dxfId="6" priority="9">
      <formula>LEN(TRIM(P16))=0</formula>
    </cfRule>
  </conditionalFormatting>
  <conditionalFormatting sqref="J23:J24">
    <cfRule type="containsBlanks" dxfId="5" priority="4">
      <formula>LEN(TRIM(J23))=0</formula>
    </cfRule>
  </conditionalFormatting>
  <conditionalFormatting sqref="P23:P24">
    <cfRule type="cellIs" dxfId="4" priority="5" operator="greaterThan">
      <formula>2</formula>
    </cfRule>
  </conditionalFormatting>
  <conditionalFormatting sqref="P23:P24">
    <cfRule type="containsBlanks" dxfId="3" priority="6">
      <formula>LEN(TRIM(P23))=0</formula>
    </cfRule>
  </conditionalFormatting>
  <conditionalFormatting sqref="S23:S24">
    <cfRule type="cellIs" dxfId="2" priority="7" operator="greaterThan">
      <formula>2</formula>
    </cfRule>
  </conditionalFormatting>
  <conditionalFormatting sqref="L14:L27">
    <cfRule type="containsBlanks" dxfId="1" priority="3">
      <formula>LEN(TRIM(L14))=0</formula>
    </cfRule>
  </conditionalFormatting>
  <conditionalFormatting sqref="M14:M27">
    <cfRule type="containsBlanks" dxfId="0" priority="1">
      <formula>LEN(TRIM(M14))=0</formula>
    </cfRule>
  </conditionalFormatting>
  <pageMargins left="0.25" right="0.25" top="0.75" bottom="0.75" header="0.3" footer="0.3"/>
  <pageSetup paperSize="9" scale="80" fitToHeight="0" orientation="landscape" r:id="rId1"/>
  <ignoredErrors>
    <ignoredError sqref="N15 D15:E15 N20 D20:E20 D21:E21 N25:N26 D25:E26 N27 D27:E27 D13:E13 N13 N22 D22: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Micro 2015-2020</vt:lpstr>
      <vt:lpstr>Filieres</vt:lpstr>
      <vt:lpstr>Specialite_L</vt:lpstr>
      <vt:lpstr>Specialite_M</vt:lpstr>
      <vt:lpstr>'L3 Micro 2015-2020'!Zone_d_impression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2021-11-09T11:54:51Z</cp:lastPrinted>
  <dcterms:created xsi:type="dcterms:W3CDTF">2017-02-21T15:16:59Z</dcterms:created>
  <dcterms:modified xsi:type="dcterms:W3CDTF">2022-02-16T13:44:57Z</dcterms:modified>
</cp:coreProperties>
</file>