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SMI LAYACHI\Downloads\"/>
    </mc:Choice>
  </mc:AlternateContent>
  <xr:revisionPtr revIDLastSave="0" documentId="13_ncr:1_{2BDDE6E7-8A67-4F50-A9AB-2FE44D3E6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seignement Etudiants" sheetId="14" r:id="rId1"/>
    <sheet name="L2 SB apès 2019" sheetId="12" r:id="rId2"/>
  </sheets>
  <definedNames>
    <definedName name="Filieres">'Renseignement Etudiants'!$D$2:$D$6</definedName>
    <definedName name="Specialite_L">'Renseignement Etudiants'!$E$2:$E$10</definedName>
    <definedName name="Specialite_M">'Renseignement Etudiants'!$F$2:$F$10</definedName>
    <definedName name="_xlnm.Print_Area" localSheetId="1">'L2 SB apès 2019'!$A$1:$S$37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2" l="1"/>
  <c r="K27" i="12"/>
  <c r="A7" i="12" l="1"/>
  <c r="I9" i="12"/>
  <c r="A9" i="12"/>
  <c r="P27" i="12" l="1"/>
  <c r="O27" i="12"/>
  <c r="N27" i="12"/>
  <c r="P26" i="12"/>
  <c r="N26" i="12"/>
  <c r="P25" i="12"/>
  <c r="N25" i="12"/>
  <c r="P24" i="12"/>
  <c r="N24" i="12"/>
  <c r="P22" i="12"/>
  <c r="N22" i="12"/>
  <c r="P21" i="12"/>
  <c r="N21" i="12"/>
  <c r="P20" i="12"/>
  <c r="N20" i="12"/>
  <c r="P19" i="12"/>
  <c r="N19" i="12"/>
  <c r="P18" i="12"/>
  <c r="N18" i="12"/>
  <c r="P17" i="12"/>
  <c r="N17" i="12"/>
  <c r="P15" i="12"/>
  <c r="N15" i="12"/>
  <c r="P14" i="12"/>
  <c r="N14" i="12"/>
  <c r="H8" i="12" l="1"/>
  <c r="E8" i="12"/>
  <c r="A8" i="12"/>
  <c r="R30" i="12" l="1"/>
  <c r="E27" i="12" l="1"/>
  <c r="D27" i="12"/>
  <c r="E26" i="12"/>
  <c r="D26" i="12"/>
  <c r="E25" i="12"/>
  <c r="D25" i="12"/>
  <c r="E24" i="12"/>
  <c r="D24" i="12"/>
  <c r="E22" i="12"/>
  <c r="D22" i="12"/>
  <c r="E21" i="12"/>
  <c r="Q21" i="12" s="1"/>
  <c r="R21" i="12" s="1"/>
  <c r="D21" i="12"/>
  <c r="E20" i="12"/>
  <c r="D20" i="12"/>
  <c r="E19" i="12"/>
  <c r="D19" i="12"/>
  <c r="E18" i="12"/>
  <c r="D18" i="12"/>
  <c r="E17" i="12"/>
  <c r="D17" i="12"/>
  <c r="E15" i="12"/>
  <c r="D15" i="12"/>
  <c r="E14" i="12"/>
  <c r="Q14" i="12" s="1"/>
  <c r="D14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S21" i="12"/>
  <c r="S14" i="12"/>
  <c r="R14" i="12" l="1"/>
  <c r="D28" i="12"/>
  <c r="B29" i="12"/>
  <c r="O15" i="12"/>
  <c r="O17" i="12"/>
  <c r="O18" i="12"/>
  <c r="O19" i="12"/>
  <c r="O20" i="12"/>
  <c r="O21" i="12"/>
  <c r="O22" i="12"/>
  <c r="O24" i="12"/>
  <c r="O25" i="12"/>
  <c r="O26" i="12"/>
  <c r="O14" i="12"/>
  <c r="P28" i="12" l="1"/>
  <c r="G28" i="12"/>
</calcChain>
</file>

<file path=xl/sharedStrings.xml><?xml version="1.0" encoding="utf-8"?>
<sst xmlns="http://schemas.openxmlformats.org/spreadsheetml/2006/main" count="126" uniqueCount="90">
  <si>
    <t>Coef.</t>
  </si>
  <si>
    <t>Intitulé(s)</t>
  </si>
  <si>
    <t>Note</t>
  </si>
  <si>
    <t>Session</t>
  </si>
  <si>
    <t>U.E</t>
  </si>
  <si>
    <t>Semestre</t>
  </si>
  <si>
    <t>Transversale</t>
  </si>
  <si>
    <t>Crédit Requis</t>
  </si>
  <si>
    <t>Crédit</t>
  </si>
  <si>
    <t>Fondamentale</t>
  </si>
  <si>
    <t>UEF</t>
  </si>
  <si>
    <t>UED</t>
  </si>
  <si>
    <t>UET</t>
  </si>
  <si>
    <t>UEM</t>
  </si>
  <si>
    <t>Le Doyen</t>
  </si>
  <si>
    <t>Matière</t>
  </si>
  <si>
    <t>République Algérienne Démocratique et Populaire</t>
  </si>
  <si>
    <t>Méthodologique</t>
  </si>
  <si>
    <t xml:space="preserve">                                                </t>
  </si>
  <si>
    <t>Nature</t>
  </si>
  <si>
    <t>Code</t>
  </si>
  <si>
    <t>Matière(s) constitutive(s) de l'unité d'enseignement</t>
  </si>
  <si>
    <t>Résultats obtenus</t>
  </si>
  <si>
    <t>RELEVE DE NOTES</t>
  </si>
  <si>
    <t>Unités d'enseignement (U.E)</t>
  </si>
  <si>
    <t>Semestres</t>
  </si>
  <si>
    <t xml:space="preserve">              Ministère de l’Enseignement supérieur et de la Recherche scientifique</t>
  </si>
  <si>
    <t>Diplôme préparé : Licence académique.</t>
  </si>
  <si>
    <t>Nom :</t>
  </si>
  <si>
    <t>Prénom :</t>
  </si>
  <si>
    <t>Fait à Bordj Bou Arréridj le :</t>
  </si>
  <si>
    <t>Découverte</t>
  </si>
  <si>
    <t>Date de naissance :</t>
  </si>
  <si>
    <t>Lieu de naissance :</t>
  </si>
  <si>
    <t>Wilaya de naissance :</t>
  </si>
  <si>
    <t>N d'inscription :</t>
  </si>
  <si>
    <t>Année universitaire :</t>
  </si>
  <si>
    <t>Date et lieu de naissance :</t>
  </si>
  <si>
    <t>Algérie</t>
  </si>
  <si>
    <t>Renseignement Etudiants</t>
  </si>
  <si>
    <t>Moyenne annuelle L2 :</t>
  </si>
  <si>
    <t>Zoologie</t>
  </si>
  <si>
    <t>Environnement et développement durable</t>
  </si>
  <si>
    <t>Génétique</t>
  </si>
  <si>
    <t>Techniques de communication et d'expréssion (en anglais)</t>
  </si>
  <si>
    <t>Biophysique</t>
  </si>
  <si>
    <t>Ethique et déontologie universitaire</t>
  </si>
  <si>
    <t>Semestre (3)</t>
  </si>
  <si>
    <t>Semestre (4)</t>
  </si>
  <si>
    <t>Botanique</t>
  </si>
  <si>
    <t>Microbiologie</t>
  </si>
  <si>
    <t>Ecologie générale</t>
  </si>
  <si>
    <t>Biostatistique</t>
  </si>
  <si>
    <t>Outils informatique</t>
  </si>
  <si>
    <t>Pays</t>
  </si>
  <si>
    <t>Année : L2</t>
  </si>
  <si>
    <t>Filière</t>
  </si>
  <si>
    <t>Spécialité</t>
  </si>
  <si>
    <t>Master 1</t>
  </si>
  <si>
    <t>Master 2</t>
  </si>
  <si>
    <t>Spécilialité Licence</t>
  </si>
  <si>
    <t>Spécialité de Master</t>
  </si>
  <si>
    <t>Sciences agronomiques</t>
  </si>
  <si>
    <t>Sciences biologiques</t>
  </si>
  <si>
    <t>Sciences alimentaires</t>
  </si>
  <si>
    <t>Ecologie et Environnenemnt</t>
  </si>
  <si>
    <t>Biochimie</t>
  </si>
  <si>
    <t>Toxicologie</t>
  </si>
  <si>
    <t>Protection des végétaux</t>
  </si>
  <si>
    <t>Production végétale</t>
  </si>
  <si>
    <t>Sol et eau</t>
  </si>
  <si>
    <t>Alimentation, nutrution et pathologies</t>
  </si>
  <si>
    <t>Ecologie et environnement</t>
  </si>
  <si>
    <t>Amélioration des plantes</t>
  </si>
  <si>
    <t>Aménagement hydro-agricole</t>
  </si>
  <si>
    <t>Microbiologie appliquée</t>
  </si>
  <si>
    <t>Qualité des produits et sécurité alimentaire</t>
  </si>
  <si>
    <t>Biodiversité et environnement</t>
  </si>
  <si>
    <t>Première année Licence</t>
  </si>
  <si>
    <t>Deuxième année Licence</t>
  </si>
  <si>
    <t>Troisième année Licence</t>
  </si>
  <si>
    <t>Spécialité : --------------------------------------------</t>
  </si>
  <si>
    <t>Domaine : Sciences de la Nature et de la Vie</t>
  </si>
  <si>
    <t xml:space="preserve">Filière : </t>
  </si>
  <si>
    <t>Immunologie</t>
  </si>
  <si>
    <t>Méthodologie scientifique et techniques d'étude du vivant</t>
  </si>
  <si>
    <r>
      <t xml:space="preserve">Etablissement : </t>
    </r>
    <r>
      <rPr>
        <b/>
        <sz val="9"/>
        <color theme="1"/>
        <rFont val="Cambria"/>
        <family val="1"/>
        <scheme val="major"/>
      </rPr>
      <t>Université Mohamed El Bachir El Ibrahimi - Bordj Bou Arréridj</t>
    </r>
  </si>
  <si>
    <r>
      <t xml:space="preserve">Faculté : </t>
    </r>
    <r>
      <rPr>
        <b/>
        <sz val="9"/>
        <color theme="1"/>
        <rFont val="Cambria"/>
        <family val="1"/>
        <scheme val="major"/>
      </rPr>
      <t>Sciences de la Nature et de la Vie et Sciences de la Terre et de l'Univers</t>
    </r>
  </si>
  <si>
    <r>
      <t xml:space="preserve">Déparement : </t>
    </r>
    <r>
      <rPr>
        <b/>
        <sz val="9"/>
        <color theme="1"/>
        <rFont val="Cambria"/>
        <family val="1"/>
        <scheme val="major"/>
      </rPr>
      <t>Sciences Biologiques</t>
    </r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</si>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</sst>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[Red]0.00"/>
    <numFmt numFmtId="165" formatCode="0;[Red]0"/>
    <numFmt numFmtId="166" formatCode="[$-F800]dddd\,\ mmmm\ dd\,\ yyyy"/>
    <numFmt numFmtId="167" formatCode="[$-40C]d\ mmmm\ yyyy;@"/>
  </numFmts>
  <fonts count="15" x14ac:knownFonts="1">
    <font>
      <sz val="11"/>
      <color theme="1"/>
      <name val="Calibri"/>
      <family val="2"/>
      <charset val="178"/>
      <scheme val="min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78"/>
      <scheme val="minor"/>
    </font>
    <font>
      <b/>
      <sz val="10"/>
      <color theme="1"/>
      <name val="Calibri"/>
      <family val="2"/>
      <charset val="178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/>
    <xf numFmtId="165" fontId="6" fillId="2" borderId="0" xfId="0" applyNumberFormat="1" applyFont="1" applyFill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6" fillId="2" borderId="0" xfId="0" applyNumberFormat="1" applyFont="1" applyFill="1"/>
    <xf numFmtId="0" fontId="4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/>
    <xf numFmtId="1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3" borderId="0" xfId="0" applyFont="1" applyFill="1"/>
    <xf numFmtId="0" fontId="13" fillId="3" borderId="0" xfId="0" applyFont="1" applyFill="1"/>
    <xf numFmtId="0" fontId="12" fillId="0" borderId="0" xfId="0" applyFont="1"/>
    <xf numFmtId="0" fontId="13" fillId="0" borderId="0" xfId="0" applyFont="1"/>
    <xf numFmtId="0" fontId="4" fillId="2" borderId="0" xfId="0" quotePrefix="1" applyFont="1" applyFill="1" applyAlignment="1">
      <alignment horizontal="left" vertical="center"/>
    </xf>
    <xf numFmtId="165" fontId="4" fillId="2" borderId="0" xfId="0" applyNumberFormat="1" applyFont="1" applyFill="1"/>
    <xf numFmtId="0" fontId="7" fillId="4" borderId="1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65" fontId="4" fillId="2" borderId="7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/>
    <xf numFmtId="0" fontId="7" fillId="5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 applyProtection="1">
      <alignment horizontal="left" vertical="center"/>
      <protection locked="0"/>
    </xf>
    <xf numFmtId="14" fontId="7" fillId="7" borderId="1" xfId="0" applyNumberFormat="1" applyFont="1" applyFill="1" applyBorder="1" applyAlignment="1" applyProtection="1">
      <alignment horizontal="left" vertical="center"/>
      <protection locked="0"/>
    </xf>
    <xf numFmtId="0" fontId="7" fillId="5" borderId="6" xfId="0" applyFont="1" applyFill="1" applyBorder="1" applyAlignment="1">
      <alignment horizontal="right" vertical="center"/>
    </xf>
    <xf numFmtId="0" fontId="7" fillId="7" borderId="6" xfId="0" applyFont="1" applyFill="1" applyBorder="1" applyAlignment="1" applyProtection="1">
      <alignment horizontal="left" vertical="center"/>
      <protection locked="0"/>
    </xf>
    <xf numFmtId="0" fontId="11" fillId="7" borderId="1" xfId="0" applyFont="1" applyFill="1" applyBorder="1" applyProtection="1">
      <protection locked="0"/>
    </xf>
    <xf numFmtId="0" fontId="11" fillId="4" borderId="1" xfId="0" applyFont="1" applyFill="1" applyBorder="1"/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vertical="center" textRotation="90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64" fontId="4" fillId="2" borderId="7" xfId="0" applyNumberFormat="1" applyFont="1" applyFill="1" applyBorder="1" applyAlignment="1">
      <alignment horizontal="left" vertical="center"/>
    </xf>
    <xf numFmtId="166" fontId="6" fillId="2" borderId="0" xfId="0" applyNumberFormat="1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14" fontId="4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7">
    <dxf>
      <fill>
        <patternFill>
          <bgColor theme="5" tint="0.59996337778862885"/>
        </patternFill>
      </fill>
    </dxf>
    <dxf>
      <numFmt numFmtId="1" formatCode="0"/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2</xdr:col>
      <xdr:colOff>95249</xdr:colOff>
      <xdr:row>4</xdr:row>
      <xdr:rowOff>238125</xdr:rowOff>
    </xdr:to>
    <xdr:pic>
      <xdr:nvPicPr>
        <xdr:cNvPr id="3" name="Image 2" descr="logo noire">
          <a:extLst>
            <a:ext uri="{FF2B5EF4-FFF2-40B4-BE49-F238E27FC236}">
              <a16:creationId xmlns:a16="http://schemas.microsoft.com/office/drawing/2014/main" id="{40AAD89E-D194-4B9A-8A11-4F2AB8E6D4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19075"/>
          <a:ext cx="733424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F774-CC89-4233-8243-93D886198F39}">
  <dimension ref="A1:F27"/>
  <sheetViews>
    <sheetView tabSelected="1" workbookViewId="0">
      <selection activeCell="B15" sqref="B15"/>
    </sheetView>
  </sheetViews>
  <sheetFormatPr baseColWidth="10" defaultRowHeight="12.75" x14ac:dyDescent="0.2"/>
  <cols>
    <col min="1" max="1" width="28.5703125" style="31" customWidth="1"/>
    <col min="2" max="2" width="53.85546875" style="32" customWidth="1"/>
    <col min="3" max="3" width="11.42578125" style="31"/>
    <col min="4" max="4" width="26.42578125" style="36" bestFit="1" customWidth="1"/>
    <col min="5" max="6" width="35.85546875" style="36" bestFit="1" customWidth="1"/>
    <col min="7" max="16384" width="11.42578125" style="31"/>
  </cols>
  <sheetData>
    <row r="1" spans="1:6" ht="28.5" x14ac:dyDescent="0.2">
      <c r="A1" s="61" t="s">
        <v>39</v>
      </c>
      <c r="B1" s="61"/>
      <c r="C1" s="50"/>
      <c r="D1" s="33" t="s">
        <v>56</v>
      </c>
      <c r="E1" s="33" t="s">
        <v>60</v>
      </c>
      <c r="F1" s="34" t="s">
        <v>61</v>
      </c>
    </row>
    <row r="2" spans="1:6" x14ac:dyDescent="0.2">
      <c r="D2" s="35" t="s">
        <v>62</v>
      </c>
      <c r="E2" s="36" t="s">
        <v>68</v>
      </c>
      <c r="F2" s="36" t="s">
        <v>68</v>
      </c>
    </row>
    <row r="3" spans="1:6" x14ac:dyDescent="0.2">
      <c r="A3" s="51" t="s">
        <v>28</v>
      </c>
      <c r="B3" s="52"/>
      <c r="D3" s="35" t="s">
        <v>63</v>
      </c>
      <c r="E3" s="36" t="s">
        <v>69</v>
      </c>
      <c r="F3" s="36" t="s">
        <v>73</v>
      </c>
    </row>
    <row r="4" spans="1:6" x14ac:dyDescent="0.2">
      <c r="A4" s="51" t="s">
        <v>29</v>
      </c>
      <c r="B4" s="52"/>
      <c r="D4" s="35" t="s">
        <v>64</v>
      </c>
      <c r="E4" s="36" t="s">
        <v>70</v>
      </c>
      <c r="F4" s="36" t="s">
        <v>74</v>
      </c>
    </row>
    <row r="5" spans="1:6" x14ac:dyDescent="0.2">
      <c r="A5" s="51" t="s">
        <v>32</v>
      </c>
      <c r="B5" s="53"/>
      <c r="D5" s="35" t="s">
        <v>65</v>
      </c>
      <c r="E5" s="36" t="s">
        <v>66</v>
      </c>
      <c r="F5" s="36" t="s">
        <v>66</v>
      </c>
    </row>
    <row r="6" spans="1:6" x14ac:dyDescent="0.2">
      <c r="A6" s="51" t="s">
        <v>33</v>
      </c>
      <c r="B6" s="52"/>
      <c r="E6" s="36" t="s">
        <v>50</v>
      </c>
      <c r="F6" s="36" t="s">
        <v>75</v>
      </c>
    </row>
    <row r="7" spans="1:6" x14ac:dyDescent="0.2">
      <c r="A7" s="51" t="s">
        <v>34</v>
      </c>
      <c r="B7" s="52"/>
      <c r="E7" s="36" t="s">
        <v>67</v>
      </c>
      <c r="F7" s="36" t="s">
        <v>67</v>
      </c>
    </row>
    <row r="8" spans="1:6" x14ac:dyDescent="0.2">
      <c r="A8" s="54" t="s">
        <v>54</v>
      </c>
      <c r="B8" s="55" t="s">
        <v>38</v>
      </c>
      <c r="E8" s="36" t="s">
        <v>71</v>
      </c>
      <c r="F8" s="36" t="s">
        <v>76</v>
      </c>
    </row>
    <row r="9" spans="1:6" x14ac:dyDescent="0.2">
      <c r="A9" s="51" t="s">
        <v>35</v>
      </c>
      <c r="B9" s="52"/>
      <c r="E9" s="36" t="s">
        <v>72</v>
      </c>
      <c r="F9" s="36" t="s">
        <v>77</v>
      </c>
    </row>
    <row r="11" spans="1:6" x14ac:dyDescent="0.2">
      <c r="A11" s="62" t="s">
        <v>78</v>
      </c>
      <c r="B11" s="62"/>
    </row>
    <row r="12" spans="1:6" x14ac:dyDescent="0.2">
      <c r="A12" s="39" t="s">
        <v>36</v>
      </c>
      <c r="B12" s="39"/>
    </row>
    <row r="14" spans="1:6" x14ac:dyDescent="0.2">
      <c r="A14" s="62" t="s">
        <v>79</v>
      </c>
      <c r="B14" s="62"/>
    </row>
    <row r="15" spans="1:6" x14ac:dyDescent="0.2">
      <c r="A15" s="39" t="s">
        <v>36</v>
      </c>
      <c r="B15" s="52"/>
    </row>
    <row r="16" spans="1:6" x14ac:dyDescent="0.2">
      <c r="A16" s="39" t="s">
        <v>56</v>
      </c>
      <c r="B16" s="56" t="s">
        <v>63</v>
      </c>
    </row>
    <row r="18" spans="1:2" x14ac:dyDescent="0.2">
      <c r="A18" s="62" t="s">
        <v>80</v>
      </c>
      <c r="B18" s="62"/>
    </row>
    <row r="19" spans="1:2" x14ac:dyDescent="0.2">
      <c r="A19" s="40" t="s">
        <v>36</v>
      </c>
      <c r="B19" s="39"/>
    </row>
    <row r="20" spans="1:2" x14ac:dyDescent="0.2">
      <c r="A20" s="39" t="s">
        <v>57</v>
      </c>
      <c r="B20" s="57"/>
    </row>
    <row r="22" spans="1:2" x14ac:dyDescent="0.2">
      <c r="A22" s="59" t="s">
        <v>58</v>
      </c>
      <c r="B22" s="60"/>
    </row>
    <row r="23" spans="1:2" x14ac:dyDescent="0.2">
      <c r="A23" s="40" t="s">
        <v>36</v>
      </c>
      <c r="B23" s="39"/>
    </row>
    <row r="24" spans="1:2" x14ac:dyDescent="0.2">
      <c r="A24" s="39" t="s">
        <v>57</v>
      </c>
      <c r="B24" s="39"/>
    </row>
    <row r="26" spans="1:2" x14ac:dyDescent="0.2">
      <c r="A26" s="59" t="s">
        <v>59</v>
      </c>
      <c r="B26" s="60"/>
    </row>
    <row r="27" spans="1:2" x14ac:dyDescent="0.2">
      <c r="A27" s="40" t="s">
        <v>36</v>
      </c>
      <c r="B27" s="39"/>
    </row>
  </sheetData>
  <sheetProtection sheet="1" objects="1" scenarios="1" selectLockedCells="1"/>
  <mergeCells count="6">
    <mergeCell ref="A26:B26"/>
    <mergeCell ref="A1:B1"/>
    <mergeCell ref="A11:B11"/>
    <mergeCell ref="A14:B14"/>
    <mergeCell ref="A18:B18"/>
    <mergeCell ref="A22:B22"/>
  </mergeCells>
  <dataValidations count="3">
    <dataValidation type="list" allowBlank="1" showInputMessage="1" showErrorMessage="1" sqref="B16" xr:uid="{1703AAC0-A261-4FD6-9373-9644635809D0}">
      <formula1>Filieres</formula1>
    </dataValidation>
    <dataValidation type="list" allowBlank="1" showInputMessage="1" showErrorMessage="1" sqref="B20" xr:uid="{4D62D6F0-91FB-4709-B2CA-5EE2B4526E65}">
      <formula1>Specialite_L</formula1>
    </dataValidation>
    <dataValidation type="list" allowBlank="1" showInputMessage="1" showErrorMessage="1" sqref="B24" xr:uid="{3559BC1F-17C1-4362-B3DC-C681B811AD55}">
      <formula1>Specialite_M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21E8-51CC-4356-B41C-E35F172A6251}">
  <sheetPr>
    <pageSetUpPr fitToPage="1"/>
  </sheetPr>
  <dimension ref="A1:U32"/>
  <sheetViews>
    <sheetView view="pageBreakPreview" zoomScaleNormal="100" zoomScaleSheetLayoutView="100" workbookViewId="0">
      <selection activeCell="J22" sqref="J22"/>
    </sheetView>
  </sheetViews>
  <sheetFormatPr baseColWidth="10" defaultColWidth="11" defaultRowHeight="14.25" x14ac:dyDescent="0.2"/>
  <cols>
    <col min="1" max="1" width="4" style="2" customWidth="1"/>
    <col min="2" max="2" width="6.140625" style="2" customWidth="1"/>
    <col min="3" max="3" width="12.42578125" style="2" customWidth="1"/>
    <col min="4" max="5" width="7.28515625" style="2" customWidth="1"/>
    <col min="6" max="6" width="11" style="2"/>
    <col min="7" max="7" width="36" style="2" customWidth="1"/>
    <col min="8" max="8" width="7.7109375" style="2" customWidth="1"/>
    <col min="9" max="9" width="8.42578125" style="2" customWidth="1"/>
    <col min="10" max="10" width="7.85546875" style="2" customWidth="1"/>
    <col min="11" max="11" width="6.28515625" style="2" customWidth="1"/>
    <col min="12" max="12" width="8" style="2" bestFit="1" customWidth="1"/>
    <col min="13" max="13" width="7" style="2" customWidth="1"/>
    <col min="14" max="15" width="6.140625" style="2" customWidth="1"/>
    <col min="16" max="16" width="8.140625" style="2" customWidth="1"/>
    <col min="17" max="17" width="8.28515625" style="13" customWidth="1"/>
    <col min="18" max="18" width="7.85546875" style="2" customWidth="1"/>
    <col min="19" max="19" width="8.7109375" style="2" customWidth="1"/>
    <col min="20" max="20" width="5.28515625" style="2" customWidth="1"/>
    <col min="21" max="21" width="4.28515625" style="2" customWidth="1"/>
    <col min="22" max="16384" width="11" style="2"/>
  </cols>
  <sheetData>
    <row r="1" spans="1:19" s="1" customFormat="1" ht="15" customHeight="1" x14ac:dyDescent="0.2">
      <c r="A1" s="8"/>
      <c r="B1" s="8"/>
      <c r="C1" s="67" t="s">
        <v>16</v>
      </c>
      <c r="D1" s="67"/>
      <c r="E1" s="67"/>
      <c r="F1" s="67"/>
      <c r="G1" s="67"/>
      <c r="H1" s="67" t="s">
        <v>26</v>
      </c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1" customFormat="1" ht="12.75" x14ac:dyDescent="0.2">
      <c r="A2" s="3"/>
      <c r="B2" s="3"/>
      <c r="C2" s="3"/>
      <c r="D2" s="7" t="s">
        <v>86</v>
      </c>
      <c r="E2" s="15"/>
      <c r="F2" s="15"/>
      <c r="G2" s="15"/>
      <c r="H2" s="15"/>
      <c r="I2" s="15"/>
      <c r="J2" s="15"/>
      <c r="K2" s="3"/>
      <c r="L2" s="3"/>
      <c r="M2" s="3"/>
      <c r="N2" s="3"/>
      <c r="O2" s="3"/>
      <c r="P2" s="3"/>
      <c r="Q2" s="11"/>
      <c r="R2" s="3"/>
      <c r="S2" s="3"/>
    </row>
    <row r="3" spans="1:19" s="1" customFormat="1" ht="12.75" x14ac:dyDescent="0.2">
      <c r="A3" s="3"/>
      <c r="B3" s="3"/>
      <c r="C3" s="3"/>
      <c r="D3" s="7" t="s">
        <v>87</v>
      </c>
      <c r="E3" s="15"/>
      <c r="F3" s="15"/>
      <c r="G3" s="15"/>
      <c r="H3" s="15"/>
      <c r="I3" s="15"/>
      <c r="J3" s="15"/>
      <c r="K3" s="3"/>
      <c r="L3" s="3"/>
      <c r="M3" s="3"/>
      <c r="N3" s="3"/>
      <c r="O3" s="3"/>
      <c r="P3" s="3"/>
      <c r="Q3" s="11"/>
      <c r="R3" s="3"/>
      <c r="S3" s="3"/>
    </row>
    <row r="4" spans="1:19" s="1" customFormat="1" ht="12.75" x14ac:dyDescent="0.2">
      <c r="A4" s="3"/>
      <c r="B4" s="3"/>
      <c r="C4" s="3"/>
      <c r="D4" s="7" t="s">
        <v>88</v>
      </c>
      <c r="E4" s="15"/>
      <c r="F4" s="15"/>
      <c r="G4" s="3"/>
      <c r="H4" s="15"/>
      <c r="I4" s="15"/>
      <c r="J4" s="15"/>
      <c r="K4" s="3"/>
      <c r="L4" s="3"/>
      <c r="M4" s="3"/>
      <c r="N4" s="3"/>
      <c r="O4" s="3"/>
      <c r="P4" s="3"/>
      <c r="Q4" s="11"/>
      <c r="R4" s="3"/>
      <c r="S4" s="3"/>
    </row>
    <row r="5" spans="1:19" s="1" customFormat="1" ht="48.75" customHeight="1" x14ac:dyDescent="0.2">
      <c r="A5" s="68" t="s">
        <v>23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s="1" customFormat="1" ht="12.75" x14ac:dyDescent="0.2">
      <c r="A6" s="3"/>
      <c r="B6" s="3"/>
      <c r="C6" s="3"/>
      <c r="D6" s="3"/>
      <c r="E6" s="3" t="s">
        <v>18</v>
      </c>
      <c r="F6" s="3"/>
      <c r="G6" s="9"/>
      <c r="H6" s="3"/>
      <c r="I6" s="3"/>
      <c r="J6" s="5"/>
      <c r="K6" s="3"/>
      <c r="L6" s="3"/>
      <c r="M6" s="3"/>
      <c r="N6" s="3"/>
      <c r="O6" s="3"/>
      <c r="P6" s="3"/>
      <c r="Q6" s="11"/>
      <c r="R6" s="3"/>
      <c r="S6" s="3"/>
    </row>
    <row r="7" spans="1:19" s="1" customFormat="1" ht="12.75" x14ac:dyDescent="0.2">
      <c r="A7" s="27" t="str">
        <f>"Année universitaire : "&amp;'Renseignement Etudiants'!B15</f>
        <v xml:space="preserve">Année universitaire : </v>
      </c>
      <c r="B7" s="3"/>
      <c r="C7" s="3"/>
      <c r="D7" s="3"/>
      <c r="E7" s="3"/>
      <c r="F7" s="3"/>
      <c r="G7" s="3"/>
      <c r="H7" s="3"/>
      <c r="I7" s="3"/>
      <c r="J7" s="5"/>
      <c r="K7" s="3"/>
      <c r="L7" s="3"/>
      <c r="M7" s="3"/>
      <c r="N7" s="3"/>
      <c r="O7" s="3"/>
      <c r="P7" s="3"/>
      <c r="Q7" s="11"/>
      <c r="R7" s="3"/>
      <c r="S7" s="3"/>
    </row>
    <row r="8" spans="1:19" s="28" customFormat="1" ht="12.75" x14ac:dyDescent="0.2">
      <c r="A8" s="27" t="str">
        <f>"Nom : "&amp;'Renseignement Etudiants'!B3</f>
        <v xml:space="preserve">Nom : </v>
      </c>
      <c r="B8" s="27"/>
      <c r="C8" s="30"/>
      <c r="E8" s="30" t="str">
        <f>"Prénom : "&amp;'Renseignement Etudiants'!B4</f>
        <v xml:space="preserve">Prénom : </v>
      </c>
      <c r="G8" s="29" t="s">
        <v>37</v>
      </c>
      <c r="H8" s="85">
        <f>'Renseignement Etudiants'!B5</f>
        <v>0</v>
      </c>
      <c r="I8" s="85"/>
      <c r="J8" s="79" t="str">
        <f>CONCATENATE("à : ",'Renseignement Etudiants'!B6,IF('Renseignement Etudiants'!B6='Renseignement Etudiants'!B7,"",CONCATENATE(" - Wilaya : ",'Renseignement Etudiants'!B7))," - ",'Renseignement Etudiants'!B8)</f>
        <v>à :  - Algérie</v>
      </c>
      <c r="K8" s="79"/>
      <c r="L8" s="79"/>
      <c r="M8" s="79"/>
      <c r="N8" s="79"/>
      <c r="O8" s="79"/>
      <c r="P8" s="79"/>
      <c r="Q8" s="79"/>
      <c r="R8" s="79"/>
      <c r="S8" s="79"/>
    </row>
    <row r="9" spans="1:19" s="28" customFormat="1" ht="15" customHeight="1" x14ac:dyDescent="0.2">
      <c r="A9" s="27" t="str">
        <f>"N° Inscription : "&amp;'Renseignement Etudiants'!B9</f>
        <v xml:space="preserve">N° Inscription : </v>
      </c>
      <c r="B9" s="27"/>
      <c r="C9" s="27"/>
      <c r="D9" s="26"/>
      <c r="E9" s="27" t="s">
        <v>82</v>
      </c>
      <c r="G9" s="27"/>
      <c r="H9" s="27" t="s">
        <v>83</v>
      </c>
      <c r="I9" s="37" t="str">
        <f>'Renseignement Etudiants'!B16</f>
        <v>Sciences biologiques</v>
      </c>
      <c r="J9" s="27"/>
      <c r="K9" s="27"/>
      <c r="L9" s="27"/>
      <c r="M9" s="27"/>
      <c r="N9" s="27" t="s">
        <v>81</v>
      </c>
      <c r="O9" s="19"/>
      <c r="P9" s="19"/>
      <c r="Q9" s="38"/>
      <c r="R9" s="19"/>
      <c r="S9" s="19"/>
    </row>
    <row r="10" spans="1:19" s="1" customFormat="1" ht="21.75" customHeight="1" x14ac:dyDescent="0.2">
      <c r="A10" s="3" t="s">
        <v>27</v>
      </c>
      <c r="B10" s="6"/>
      <c r="C10" s="6"/>
      <c r="D10" s="6"/>
      <c r="E10" s="6"/>
      <c r="F10" s="6"/>
      <c r="G10" s="6"/>
      <c r="H10" s="6"/>
      <c r="I10" s="6"/>
      <c r="J10" s="18"/>
      <c r="K10" s="6"/>
      <c r="L10" s="6"/>
      <c r="M10" s="6"/>
      <c r="N10" s="6"/>
      <c r="O10" s="6"/>
      <c r="P10" s="6"/>
      <c r="Q10" s="10"/>
      <c r="R10" s="19"/>
      <c r="S10" s="26" t="s">
        <v>55</v>
      </c>
    </row>
    <row r="11" spans="1:19" ht="17.25" customHeight="1" x14ac:dyDescent="0.2">
      <c r="A11" s="69" t="s">
        <v>25</v>
      </c>
      <c r="B11" s="71" t="s">
        <v>24</v>
      </c>
      <c r="C11" s="71"/>
      <c r="D11" s="71"/>
      <c r="E11" s="71"/>
      <c r="F11" s="71" t="s">
        <v>21</v>
      </c>
      <c r="G11" s="71"/>
      <c r="H11" s="71"/>
      <c r="I11" s="71"/>
      <c r="J11" s="71" t="s">
        <v>22</v>
      </c>
      <c r="K11" s="71"/>
      <c r="L11" s="71"/>
      <c r="M11" s="71"/>
      <c r="N11" s="71"/>
      <c r="O11" s="71"/>
      <c r="P11" s="71"/>
      <c r="Q11" s="71"/>
      <c r="R11" s="71"/>
      <c r="S11" s="71"/>
    </row>
    <row r="12" spans="1:19" ht="14.25" customHeight="1" x14ac:dyDescent="0.2">
      <c r="A12" s="70"/>
      <c r="B12" s="72" t="s">
        <v>20</v>
      </c>
      <c r="C12" s="63" t="s">
        <v>19</v>
      </c>
      <c r="D12" s="64" t="s">
        <v>7</v>
      </c>
      <c r="E12" s="63" t="s">
        <v>0</v>
      </c>
      <c r="F12" s="63" t="s">
        <v>1</v>
      </c>
      <c r="G12" s="63"/>
      <c r="H12" s="64" t="s">
        <v>7</v>
      </c>
      <c r="I12" s="63" t="s">
        <v>0</v>
      </c>
      <c r="J12" s="63" t="s">
        <v>15</v>
      </c>
      <c r="K12" s="63"/>
      <c r="L12" s="63"/>
      <c r="M12" s="49"/>
      <c r="N12" s="63" t="s">
        <v>4</v>
      </c>
      <c r="O12" s="63"/>
      <c r="P12" s="63"/>
      <c r="Q12" s="63" t="s">
        <v>5</v>
      </c>
      <c r="R12" s="63"/>
      <c r="S12" s="63"/>
    </row>
    <row r="13" spans="1:19" ht="27" customHeight="1" x14ac:dyDescent="0.2">
      <c r="A13" s="70"/>
      <c r="B13" s="72"/>
      <c r="C13" s="63"/>
      <c r="D13" s="64"/>
      <c r="E13" s="63"/>
      <c r="F13" s="63"/>
      <c r="G13" s="63"/>
      <c r="H13" s="64"/>
      <c r="I13" s="63"/>
      <c r="J13" s="16" t="s">
        <v>2</v>
      </c>
      <c r="K13" s="22" t="s">
        <v>8</v>
      </c>
      <c r="L13" s="17" t="s">
        <v>3</v>
      </c>
      <c r="M13" s="49" t="s">
        <v>89</v>
      </c>
      <c r="N13" s="17" t="s">
        <v>2</v>
      </c>
      <c r="O13" s="17" t="s">
        <v>8</v>
      </c>
      <c r="P13" s="17" t="s">
        <v>3</v>
      </c>
      <c r="Q13" s="12" t="s">
        <v>2</v>
      </c>
      <c r="R13" s="17" t="s">
        <v>8</v>
      </c>
      <c r="S13" s="17" t="s">
        <v>3</v>
      </c>
    </row>
    <row r="14" spans="1:19" x14ac:dyDescent="0.2">
      <c r="A14" s="73" t="s">
        <v>47</v>
      </c>
      <c r="B14" s="43" t="s">
        <v>10</v>
      </c>
      <c r="C14" s="43" t="s">
        <v>9</v>
      </c>
      <c r="D14" s="42">
        <f>IF(H14="","",SUM(H14:H14))</f>
        <v>6</v>
      </c>
      <c r="E14" s="42">
        <f>IF(I14="","",SUM(I14:I14))</f>
        <v>3</v>
      </c>
      <c r="F14" s="74" t="s">
        <v>41</v>
      </c>
      <c r="G14" s="74"/>
      <c r="H14" s="47">
        <v>6</v>
      </c>
      <c r="I14" s="47">
        <v>3</v>
      </c>
      <c r="J14" s="14"/>
      <c r="K14" s="47" t="str">
        <f>IF(J14&gt;=10,H14,"")</f>
        <v/>
      </c>
      <c r="L14" s="23"/>
      <c r="M14" s="23"/>
      <c r="N14" s="44" t="str">
        <f>IF(SUM(J14:J14)=0,"",(SUMPRODUCT(J14:J14,I14:I14)/SUM(I14:I14)))</f>
        <v/>
      </c>
      <c r="O14" s="42" t="str">
        <f>IF(SUM(K14:K14)=0,"",IF(N14&gt;=10,D14,IF(SUM(K14:K14)="","",SUM(K14:K14))))</f>
        <v/>
      </c>
      <c r="P14" s="42" t="str">
        <f>IF(SUM(L14:L14)=0,"",IF(AVERAGE(L14:L14)&lt;1,"Remplir les sessions",MAX(L14:L14)))</f>
        <v/>
      </c>
      <c r="Q14" s="75" t="str">
        <f>IF(SUMPRODUCT(N14:N20,E14:E20)=0,"",IFERROR(SUMPRODUCT(N14:N20,E14:E20)/SUM(E14:E20),""))</f>
        <v/>
      </c>
      <c r="R14" s="66" t="str">
        <f>IF(Q14="","",IF(OR(AVERAGE($Q$14,$Q$21)&gt;=10,Q14&gt;=10),SUM(D14:D20),IF(SUM(O14:O20)="","",SUM(O14:O20))))</f>
        <v/>
      </c>
      <c r="S14" s="66" t="str">
        <f>IFERROR(IF(ISBLANK(P14:P20),"",IF(AVERAGE(P14:P20)&lt;1,"Remplir les sessions",MAX(P14:P20))),"")</f>
        <v/>
      </c>
    </row>
    <row r="15" spans="1:19" x14ac:dyDescent="0.2">
      <c r="A15" s="73"/>
      <c r="B15" s="65" t="s">
        <v>10</v>
      </c>
      <c r="C15" s="65" t="s">
        <v>9</v>
      </c>
      <c r="D15" s="66">
        <f>IF(H15="","",SUM(H15:H16))</f>
        <v>12</v>
      </c>
      <c r="E15" s="66">
        <f>IF(I15="","",SUM(I15:I16))</f>
        <v>6</v>
      </c>
      <c r="F15" s="65" t="s">
        <v>66</v>
      </c>
      <c r="G15" s="65"/>
      <c r="H15" s="47">
        <v>6</v>
      </c>
      <c r="I15" s="47">
        <v>3</v>
      </c>
      <c r="J15" s="14"/>
      <c r="K15" s="47" t="str">
        <f t="shared" ref="K15:K27" si="0">IF(J15&gt;=10,H15,"")</f>
        <v/>
      </c>
      <c r="L15" s="23"/>
      <c r="M15" s="23"/>
      <c r="N15" s="76" t="str">
        <f>IF(SUM(J15:J16)=0,"",(SUMPRODUCT(J15:J16,I15:I16)/SUM(I15:I16)))</f>
        <v/>
      </c>
      <c r="O15" s="66" t="str">
        <f>IF(SUM(K15:K16)=0,"",IF(N15&gt;=10,D15,IF(SUM(K15:K16)="","",SUM(K15:K16))))</f>
        <v/>
      </c>
      <c r="P15" s="66" t="str">
        <f>IF(SUM(L15:L16)=0,"",IF(AVERAGE(L15:L16)&lt;1,"Remplir les sessions",MAX(L15:L16)))</f>
        <v/>
      </c>
      <c r="Q15" s="75"/>
      <c r="R15" s="66"/>
      <c r="S15" s="66"/>
    </row>
    <row r="16" spans="1:19" x14ac:dyDescent="0.2">
      <c r="A16" s="73"/>
      <c r="B16" s="65"/>
      <c r="C16" s="65"/>
      <c r="D16" s="66"/>
      <c r="E16" s="66"/>
      <c r="F16" s="65" t="s">
        <v>43</v>
      </c>
      <c r="G16" s="65"/>
      <c r="H16" s="47">
        <v>6</v>
      </c>
      <c r="I16" s="47">
        <v>3</v>
      </c>
      <c r="J16" s="14"/>
      <c r="K16" s="47" t="str">
        <f t="shared" si="0"/>
        <v/>
      </c>
      <c r="L16" s="23"/>
      <c r="M16" s="23"/>
      <c r="N16" s="76"/>
      <c r="O16" s="66"/>
      <c r="P16" s="66"/>
      <c r="Q16" s="75"/>
      <c r="R16" s="66"/>
      <c r="S16" s="66"/>
    </row>
    <row r="17" spans="1:21" x14ac:dyDescent="0.2">
      <c r="A17" s="73"/>
      <c r="B17" s="41" t="s">
        <v>13</v>
      </c>
      <c r="C17" s="41" t="s">
        <v>17</v>
      </c>
      <c r="D17" s="45">
        <f t="shared" ref="D17:E21" si="1">IF(H17="","",SUM(H17:H17))</f>
        <v>4</v>
      </c>
      <c r="E17" s="45">
        <f t="shared" si="1"/>
        <v>2</v>
      </c>
      <c r="F17" s="77" t="s">
        <v>44</v>
      </c>
      <c r="G17" s="78"/>
      <c r="H17" s="47">
        <v>4</v>
      </c>
      <c r="I17" s="47">
        <v>2</v>
      </c>
      <c r="J17" s="14"/>
      <c r="K17" s="47" t="str">
        <f t="shared" si="0"/>
        <v/>
      </c>
      <c r="L17" s="23"/>
      <c r="M17" s="58"/>
      <c r="N17" s="46" t="str">
        <f>IF(SUM(J17:J17)=0,"",(SUMPRODUCT(J17:J17,I17:I17)/SUM(I17:I17)))</f>
        <v/>
      </c>
      <c r="O17" s="45" t="str">
        <f>IF(SUM(K17:K17)=0,"",IF(N17&gt;=10,D17,IF(SUM(K17:K17)="","",SUM(K17:K17))))</f>
        <v/>
      </c>
      <c r="P17" s="45" t="str">
        <f>IF(SUM(L17:L17)=0,"",IF(AVERAGE(L17:L17)&lt;1,"Remplir les sessions",MAX(L17:L17)))</f>
        <v/>
      </c>
      <c r="Q17" s="75"/>
      <c r="R17" s="66"/>
      <c r="S17" s="66"/>
      <c r="U17" s="20"/>
    </row>
    <row r="18" spans="1:21" x14ac:dyDescent="0.2">
      <c r="A18" s="73"/>
      <c r="B18" s="41" t="s">
        <v>13</v>
      </c>
      <c r="C18" s="41" t="s">
        <v>17</v>
      </c>
      <c r="D18" s="42">
        <f t="shared" si="1"/>
        <v>5</v>
      </c>
      <c r="E18" s="42">
        <f t="shared" si="1"/>
        <v>3</v>
      </c>
      <c r="F18" s="77" t="s">
        <v>45</v>
      </c>
      <c r="G18" s="78"/>
      <c r="H18" s="47">
        <v>5</v>
      </c>
      <c r="I18" s="47">
        <v>3</v>
      </c>
      <c r="J18" s="14"/>
      <c r="K18" s="47" t="str">
        <f t="shared" si="0"/>
        <v/>
      </c>
      <c r="L18" s="23"/>
      <c r="M18" s="23"/>
      <c r="N18" s="44" t="str">
        <f>IF(SUM(J18:J18)=0,"",(SUMPRODUCT(J18:J18,I18:I18)/SUM(I18:I18)))</f>
        <v/>
      </c>
      <c r="O18" s="42" t="str">
        <f>IF(SUM(K18:K18)=0,"",IF(N18&gt;=10,D18,IF(SUM(K18:K18)="","",SUM(K18:K18))))</f>
        <v/>
      </c>
      <c r="P18" s="42" t="str">
        <f>IF(SUM(L18:L18)=0,"",IF(AVERAGE(L18:L18)&lt;1,"Remplir les sessions",MAX(L18:L18)))</f>
        <v/>
      </c>
      <c r="Q18" s="75"/>
      <c r="R18" s="66"/>
      <c r="S18" s="66"/>
      <c r="U18" s="20"/>
    </row>
    <row r="19" spans="1:21" x14ac:dyDescent="0.2">
      <c r="A19" s="73"/>
      <c r="B19" s="41" t="s">
        <v>11</v>
      </c>
      <c r="C19" s="41" t="s">
        <v>31</v>
      </c>
      <c r="D19" s="42">
        <f t="shared" si="1"/>
        <v>2</v>
      </c>
      <c r="E19" s="42">
        <f t="shared" si="1"/>
        <v>2</v>
      </c>
      <c r="F19" s="86" t="s">
        <v>42</v>
      </c>
      <c r="G19" s="65"/>
      <c r="H19" s="47">
        <v>2</v>
      </c>
      <c r="I19" s="47">
        <v>2</v>
      </c>
      <c r="J19" s="14"/>
      <c r="K19" s="47" t="str">
        <f t="shared" si="0"/>
        <v/>
      </c>
      <c r="L19" s="23"/>
      <c r="M19" s="23"/>
      <c r="N19" s="44" t="str">
        <f>IF(SUM(J19:J19)=0,"",(SUMPRODUCT(J19:J19,I19:I19)/SUM(I19:I19)))</f>
        <v/>
      </c>
      <c r="O19" s="42" t="str">
        <f>IF(SUM(K19:K19)=0,"",IF(N19&gt;=10,D19,IF(SUM(K19:K19)="","",SUM(K19:K19))))</f>
        <v/>
      </c>
      <c r="P19" s="42" t="str">
        <f>IF(SUM(L19:L19)=0,"",IF(AVERAGE(L19:L19)&lt;1,"Remplir les sessions",MAX(L19:L19)))</f>
        <v/>
      </c>
      <c r="Q19" s="75"/>
      <c r="R19" s="66"/>
      <c r="S19" s="66"/>
      <c r="U19" s="20"/>
    </row>
    <row r="20" spans="1:21" x14ac:dyDescent="0.2">
      <c r="A20" s="73"/>
      <c r="B20" s="41" t="s">
        <v>12</v>
      </c>
      <c r="C20" s="41" t="s">
        <v>6</v>
      </c>
      <c r="D20" s="42">
        <f t="shared" si="1"/>
        <v>1</v>
      </c>
      <c r="E20" s="42">
        <f t="shared" si="1"/>
        <v>1</v>
      </c>
      <c r="F20" s="86" t="s">
        <v>46</v>
      </c>
      <c r="G20" s="86"/>
      <c r="H20" s="47">
        <v>1</v>
      </c>
      <c r="I20" s="47">
        <v>1</v>
      </c>
      <c r="J20" s="14"/>
      <c r="K20" s="47" t="str">
        <f t="shared" si="0"/>
        <v/>
      </c>
      <c r="L20" s="23"/>
      <c r="M20" s="23"/>
      <c r="N20" s="44" t="str">
        <f>IF(SUM(J20:J20)=0,"",(SUMPRODUCT(J20:J20,I20:I20)/SUM(I20:I20)))</f>
        <v/>
      </c>
      <c r="O20" s="42" t="str">
        <f>IF(SUM(K20:K20)=0,"",IF(N20&gt;=10,D20,IF(SUM(K20:K20)="","",SUM(K20:K20))))</f>
        <v/>
      </c>
      <c r="P20" s="42" t="str">
        <f>IF(SUM(L20:L20)=0,"",IF(AVERAGE(L20:L20)&lt;1,"Remplir les sessions",MAX(L20:L20)))</f>
        <v/>
      </c>
      <c r="Q20" s="75"/>
      <c r="R20" s="66"/>
      <c r="S20" s="66"/>
      <c r="U20" s="20"/>
    </row>
    <row r="21" spans="1:21" x14ac:dyDescent="0.2">
      <c r="A21" s="73" t="s">
        <v>48</v>
      </c>
      <c r="B21" s="43" t="s">
        <v>10</v>
      </c>
      <c r="C21" s="43" t="s">
        <v>9</v>
      </c>
      <c r="D21" s="42">
        <f t="shared" si="1"/>
        <v>6</v>
      </c>
      <c r="E21" s="42">
        <f t="shared" si="1"/>
        <v>3</v>
      </c>
      <c r="F21" s="65" t="s">
        <v>49</v>
      </c>
      <c r="G21" s="65"/>
      <c r="H21" s="47">
        <v>6</v>
      </c>
      <c r="I21" s="47">
        <v>3</v>
      </c>
      <c r="J21" s="14"/>
      <c r="K21" s="47" t="str">
        <f t="shared" si="0"/>
        <v/>
      </c>
      <c r="L21" s="23"/>
      <c r="M21" s="23"/>
      <c r="N21" s="44" t="str">
        <f>IF(SUM(J21:J21)=0,"",(SUMPRODUCT(J21:J21,I21:I21)/SUM(I21:I21)))</f>
        <v/>
      </c>
      <c r="O21" s="42" t="str">
        <f>IF(SUM(K21:K21)=0,"",IF(N21&gt;=10,D21,IF(SUM(K21:K21)="","",SUM(K21:K21))))</f>
        <v/>
      </c>
      <c r="P21" s="42" t="str">
        <f>IF(SUM(L21:L21)=0,"",IF(AVERAGE(L21:L21)&lt;1,"Remplir les sessions",MAX(L21:L21)))</f>
        <v/>
      </c>
      <c r="Q21" s="75" t="str">
        <f>IF(SUMPRODUCT(N21:N27,E21:E27)=0,"",IFERROR(SUMPRODUCT(N21:N27,E21:E27)/SUM(E21:E27),""))</f>
        <v/>
      </c>
      <c r="R21" s="66" t="str">
        <f>IF(Q21="","",IF(OR(AVERAGE($Q$14,$Q$21)&gt;=10,Q21&gt;=10),SUM(D21:D27),IF(SUM(O21:O27)="","",SUM(O21:O27))))</f>
        <v/>
      </c>
      <c r="S21" s="66" t="str">
        <f>IFERROR(IF(ISBLANK(P21:P27),"",IF(AVERAGE(P21:P27)&lt;1,"Remplir les sessions",MAX(P21:P27))),"")</f>
        <v/>
      </c>
    </row>
    <row r="22" spans="1:21" x14ac:dyDescent="0.2">
      <c r="A22" s="73"/>
      <c r="B22" s="65" t="s">
        <v>10</v>
      </c>
      <c r="C22" s="65" t="s">
        <v>9</v>
      </c>
      <c r="D22" s="66">
        <f>IF(H22="","",SUM(H22:H23))</f>
        <v>12</v>
      </c>
      <c r="E22" s="66">
        <f>IF(I22="","",SUM(I22:I23))</f>
        <v>6</v>
      </c>
      <c r="F22" s="65" t="s">
        <v>50</v>
      </c>
      <c r="G22" s="65"/>
      <c r="H22" s="47">
        <v>8</v>
      </c>
      <c r="I22" s="47">
        <v>4</v>
      </c>
      <c r="J22" s="14"/>
      <c r="K22" s="47" t="str">
        <f t="shared" si="0"/>
        <v/>
      </c>
      <c r="L22" s="23"/>
      <c r="M22" s="23"/>
      <c r="N22" s="76" t="str">
        <f>IF(SUM(J22:J23)=0,"",(SUMPRODUCT(J22:J23,I22:I23)/SUM(I22:I23)))</f>
        <v/>
      </c>
      <c r="O22" s="66" t="str">
        <f>IF(SUM(K22:K23)=0,"",IF(N22&gt;=10,D22,IF(SUM(K22:K23)="","",SUM(K22:K23))))</f>
        <v/>
      </c>
      <c r="P22" s="66" t="str">
        <f>IF(SUM(L22:L23)=0,"",IF(AVERAGE(L22:L23)&lt;1,"Remplir les sessions",MAX(L22:L23)))</f>
        <v/>
      </c>
      <c r="Q22" s="75"/>
      <c r="R22" s="66"/>
      <c r="S22" s="66"/>
    </row>
    <row r="23" spans="1:21" x14ac:dyDescent="0.2">
      <c r="A23" s="73"/>
      <c r="B23" s="65"/>
      <c r="C23" s="65"/>
      <c r="D23" s="66"/>
      <c r="E23" s="66"/>
      <c r="F23" s="77" t="s">
        <v>84</v>
      </c>
      <c r="G23" s="78"/>
      <c r="H23" s="47">
        <v>4</v>
      </c>
      <c r="I23" s="47">
        <v>2</v>
      </c>
      <c r="J23" s="14"/>
      <c r="K23" s="47" t="str">
        <f t="shared" si="0"/>
        <v/>
      </c>
      <c r="L23" s="23"/>
      <c r="M23" s="23"/>
      <c r="N23" s="76"/>
      <c r="O23" s="66"/>
      <c r="P23" s="66"/>
      <c r="Q23" s="75"/>
      <c r="R23" s="66"/>
      <c r="S23" s="66"/>
    </row>
    <row r="24" spans="1:21" x14ac:dyDescent="0.2">
      <c r="A24" s="73"/>
      <c r="B24" s="41" t="s">
        <v>13</v>
      </c>
      <c r="C24" s="41" t="s">
        <v>17</v>
      </c>
      <c r="D24" s="42">
        <f t="shared" ref="D24:E27" si="2">IF(H24="","",SUM(H24:H24))</f>
        <v>4</v>
      </c>
      <c r="E24" s="42">
        <f t="shared" si="2"/>
        <v>2</v>
      </c>
      <c r="F24" s="65" t="s">
        <v>85</v>
      </c>
      <c r="G24" s="65"/>
      <c r="H24" s="47">
        <v>4</v>
      </c>
      <c r="I24" s="47">
        <v>2</v>
      </c>
      <c r="J24" s="14"/>
      <c r="K24" s="47" t="str">
        <f t="shared" si="0"/>
        <v/>
      </c>
      <c r="L24" s="23"/>
      <c r="M24" s="23"/>
      <c r="N24" s="44" t="str">
        <f>IF(SUM(J24:J24)=0,"",(SUMPRODUCT(J24:J24,I24:I24)/SUM(I24:I24)))</f>
        <v/>
      </c>
      <c r="O24" s="42" t="str">
        <f>IF(SUM(K24:K24)=0,"",IF(N24&gt;=10,D24,IF(SUM(K24:K24)="","",SUM(K24:K24))))</f>
        <v/>
      </c>
      <c r="P24" s="42" t="str">
        <f>IF(SUM(L24:L24)=0,"",IF(AVERAGE(L24:L24)&lt;1,"Remplir les sessions",MAX(L24:L24)))</f>
        <v/>
      </c>
      <c r="Q24" s="75"/>
      <c r="R24" s="66"/>
      <c r="S24" s="66"/>
    </row>
    <row r="25" spans="1:21" x14ac:dyDescent="0.2">
      <c r="A25" s="73"/>
      <c r="B25" s="41" t="s">
        <v>13</v>
      </c>
      <c r="C25" s="41" t="s">
        <v>17</v>
      </c>
      <c r="D25" s="42">
        <f t="shared" si="2"/>
        <v>5</v>
      </c>
      <c r="E25" s="42">
        <f t="shared" si="2"/>
        <v>3</v>
      </c>
      <c r="F25" s="77" t="s">
        <v>52</v>
      </c>
      <c r="G25" s="78"/>
      <c r="H25" s="47">
        <v>5</v>
      </c>
      <c r="I25" s="47">
        <v>3</v>
      </c>
      <c r="J25" s="14"/>
      <c r="K25" s="47" t="str">
        <f t="shared" si="0"/>
        <v/>
      </c>
      <c r="L25" s="23"/>
      <c r="M25" s="23"/>
      <c r="N25" s="44" t="str">
        <f>IF(SUM(J25:J25)=0,"",(SUMPRODUCT(J25:J25,I25:I25)/SUM(I25:I25)))</f>
        <v/>
      </c>
      <c r="O25" s="42" t="str">
        <f>IF(SUM(K25:K25)=0,"",IF(N25&gt;=10,D25,IF(SUM(K25:K25)="","",SUM(K25:K25))))</f>
        <v/>
      </c>
      <c r="P25" s="42" t="str">
        <f>IF(SUM(L25:L25)=0,"",IF(AVERAGE(L25:L25)&lt;1,"Remplir les sessions",MAX(L25:L25)))</f>
        <v/>
      </c>
      <c r="Q25" s="75"/>
      <c r="R25" s="66"/>
      <c r="S25" s="66"/>
    </row>
    <row r="26" spans="1:21" x14ac:dyDescent="0.2">
      <c r="A26" s="73"/>
      <c r="B26" s="41" t="s">
        <v>11</v>
      </c>
      <c r="C26" s="41" t="s">
        <v>31</v>
      </c>
      <c r="D26" s="42">
        <f t="shared" si="2"/>
        <v>2</v>
      </c>
      <c r="E26" s="42">
        <f t="shared" si="2"/>
        <v>2</v>
      </c>
      <c r="F26" s="77" t="s">
        <v>51</v>
      </c>
      <c r="G26" s="78"/>
      <c r="H26" s="47">
        <v>2</v>
      </c>
      <c r="I26" s="47">
        <v>2</v>
      </c>
      <c r="J26" s="14"/>
      <c r="K26" s="47" t="str">
        <f t="shared" si="0"/>
        <v/>
      </c>
      <c r="L26" s="23"/>
      <c r="M26" s="23"/>
      <c r="N26" s="44" t="str">
        <f>IF(SUM(J26:J26)=0,"",(SUMPRODUCT(J26:J26,I26:I26)/SUM(I26:I26)))</f>
        <v/>
      </c>
      <c r="O26" s="42" t="str">
        <f>IF(SUM(K26:K26)=0,"",IF(N26&gt;=10,D26,IF(SUM(K26:K26)="","",SUM(K26:K26))))</f>
        <v/>
      </c>
      <c r="P26" s="42" t="str">
        <f>IF(SUM(L26:L26)=0,"",IF(AVERAGE(L26:L26)&lt;1,"Remplir les sessions",MAX(L26:L26)))</f>
        <v/>
      </c>
      <c r="Q26" s="75"/>
      <c r="R26" s="66"/>
      <c r="S26" s="66"/>
    </row>
    <row r="27" spans="1:21" ht="17.25" customHeight="1" x14ac:dyDescent="0.2">
      <c r="A27" s="73"/>
      <c r="B27" s="43" t="s">
        <v>12</v>
      </c>
      <c r="C27" s="43" t="s">
        <v>6</v>
      </c>
      <c r="D27" s="45">
        <f t="shared" si="2"/>
        <v>1</v>
      </c>
      <c r="E27" s="45">
        <f t="shared" si="2"/>
        <v>1</v>
      </c>
      <c r="F27" s="77" t="s">
        <v>53</v>
      </c>
      <c r="G27" s="78"/>
      <c r="H27" s="47">
        <v>1</v>
      </c>
      <c r="I27" s="47">
        <v>1</v>
      </c>
      <c r="J27" s="14"/>
      <c r="K27" s="47" t="str">
        <f t="shared" si="0"/>
        <v/>
      </c>
      <c r="L27" s="23"/>
      <c r="M27" s="23"/>
      <c r="N27" s="44" t="str">
        <f>IF(SUM(J27:J27)=0,"",(SUMPRODUCT(J27:J27,I27:I27)/SUM(I27:I27)))</f>
        <v/>
      </c>
      <c r="O27" s="42" t="str">
        <f>IF(SUM(K27:K27)=0,"",IF(N27&gt;=10,D27,IF(SUM(K27:K27)="","",SUM(K27:K27))))</f>
        <v/>
      </c>
      <c r="P27" s="42" t="str">
        <f>IF(SUM(L27:L27)=0,"",IF(AVERAGE(L27:L27)&lt;1,"Remplir les sessions",MAX(L27:L27)))</f>
        <v/>
      </c>
      <c r="Q27" s="75"/>
      <c r="R27" s="66"/>
      <c r="S27" s="66"/>
    </row>
    <row r="28" spans="1:21" ht="24" customHeight="1" x14ac:dyDescent="0.2">
      <c r="A28" s="7"/>
      <c r="B28" s="21"/>
      <c r="C28" s="24" t="s">
        <v>40</v>
      </c>
      <c r="D28" s="80" t="str">
        <f>IF(AND(Q14="",Q21=""),"",AVERAGE(Q14:Q27))</f>
        <v/>
      </c>
      <c r="E28" s="80"/>
      <c r="F28" s="3"/>
      <c r="G28" s="84" t="str">
        <f>"Total des crédits cumulés pour l'année (S3+S4) : "&amp;IF(SUM(R14,R21)&gt;=10,60,SUM(R14,R21))</f>
        <v>Total des crédits cumulés pour l'année (S3+S4) : 0</v>
      </c>
      <c r="H28" s="84"/>
      <c r="I28" s="84"/>
      <c r="J28" s="3"/>
      <c r="K28" s="3"/>
      <c r="N28" s="3"/>
      <c r="O28" s="3"/>
      <c r="P28" s="48" t="str">
        <f>"Total des crédits dans le cursus : "&amp;IF(SUM(R14,R21)&gt;=10,120,60+SUM(R14,R21))</f>
        <v>Total des crédits dans le cursus : 60</v>
      </c>
      <c r="Q28" s="48"/>
      <c r="R28" s="3"/>
      <c r="S28" s="3"/>
    </row>
    <row r="29" spans="1:21" ht="17.25" customHeight="1" x14ac:dyDescent="0.2">
      <c r="B29" s="79" t="str">
        <f>"Décision du jury : Admis(e)/Session "&amp;IF(OR(S14="",S21=""),"",MAX(S14:S27))</f>
        <v xml:space="preserve">Décision du jury : Admis(e)/Session </v>
      </c>
      <c r="C29" s="79"/>
      <c r="D29" s="79"/>
      <c r="E29" s="79"/>
      <c r="F29" s="4"/>
      <c r="G29" s="3"/>
      <c r="H29" s="7"/>
      <c r="I29" s="3"/>
      <c r="J29" s="5"/>
      <c r="K29" s="6"/>
      <c r="L29" s="10"/>
      <c r="M29" s="10"/>
      <c r="N29" s="6"/>
      <c r="O29" s="6"/>
      <c r="P29" s="6"/>
      <c r="Q29" s="10"/>
      <c r="R29" s="6"/>
      <c r="S29" s="6"/>
    </row>
    <row r="30" spans="1:21" ht="18" customHeight="1" x14ac:dyDescent="0.2">
      <c r="A30" s="6"/>
      <c r="B30" s="3"/>
      <c r="C30" s="3"/>
      <c r="D30" s="3"/>
      <c r="E30" s="3"/>
      <c r="F30" s="3"/>
      <c r="G30" s="3"/>
      <c r="H30" s="3"/>
      <c r="I30" s="3"/>
      <c r="J30" s="5"/>
      <c r="L30" s="25"/>
      <c r="M30" s="25"/>
      <c r="N30" s="25"/>
      <c r="O30" s="81" t="s">
        <v>30</v>
      </c>
      <c r="P30" s="81"/>
      <c r="Q30" s="81"/>
      <c r="R30" s="82">
        <f ca="1">TODAY()</f>
        <v>45812</v>
      </c>
      <c r="S30" s="82"/>
    </row>
    <row r="31" spans="1:21" ht="15" customHeight="1" x14ac:dyDescent="0.2">
      <c r="A31" s="3"/>
      <c r="B31" s="3"/>
      <c r="C31" s="3"/>
      <c r="D31" s="5"/>
      <c r="E31" s="3"/>
      <c r="F31" s="3"/>
      <c r="G31" s="3"/>
      <c r="H31" s="3"/>
      <c r="I31" s="3"/>
      <c r="J31" s="5"/>
      <c r="L31" s="3"/>
      <c r="M31" s="3"/>
      <c r="N31" s="3"/>
      <c r="O31" s="83" t="s">
        <v>14</v>
      </c>
      <c r="P31" s="83"/>
      <c r="Q31" s="83"/>
      <c r="R31" s="83"/>
      <c r="S31" s="83"/>
    </row>
    <row r="32" spans="1:21" ht="32.25" customHeight="1" x14ac:dyDescent="0.2"/>
  </sheetData>
  <sheetProtection sheet="1" objects="1" scenarios="1" selectLockedCells="1"/>
  <mergeCells count="61">
    <mergeCell ref="O30:Q30"/>
    <mergeCell ref="R30:S30"/>
    <mergeCell ref="O31:S31"/>
    <mergeCell ref="G28:I28"/>
    <mergeCell ref="H8:I8"/>
    <mergeCell ref="J8:S8"/>
    <mergeCell ref="F25:G25"/>
    <mergeCell ref="R21:R27"/>
    <mergeCell ref="S21:S27"/>
    <mergeCell ref="F20:G20"/>
    <mergeCell ref="F19:G19"/>
    <mergeCell ref="F18:G18"/>
    <mergeCell ref="F17:G17"/>
    <mergeCell ref="J12:L12"/>
    <mergeCell ref="N12:P12"/>
    <mergeCell ref="Q12:S12"/>
    <mergeCell ref="B29:E29"/>
    <mergeCell ref="D28:E28"/>
    <mergeCell ref="F27:G27"/>
    <mergeCell ref="F26:G26"/>
    <mergeCell ref="Q21:Q27"/>
    <mergeCell ref="P22:P23"/>
    <mergeCell ref="N22:N23"/>
    <mergeCell ref="O22:O23"/>
    <mergeCell ref="O15:O16"/>
    <mergeCell ref="P15:P16"/>
    <mergeCell ref="A21:A27"/>
    <mergeCell ref="F21:G21"/>
    <mergeCell ref="B22:B23"/>
    <mergeCell ref="C22:C23"/>
    <mergeCell ref="D22:D23"/>
    <mergeCell ref="E22:E23"/>
    <mergeCell ref="F22:G22"/>
    <mergeCell ref="F23:G23"/>
    <mergeCell ref="F24:G24"/>
    <mergeCell ref="S14:S20"/>
    <mergeCell ref="C1:G1"/>
    <mergeCell ref="H1:S1"/>
    <mergeCell ref="A5:S5"/>
    <mergeCell ref="A11:A13"/>
    <mergeCell ref="B11:E11"/>
    <mergeCell ref="F11:I11"/>
    <mergeCell ref="J11:S11"/>
    <mergeCell ref="B12:B13"/>
    <mergeCell ref="A14:A20"/>
    <mergeCell ref="F14:G14"/>
    <mergeCell ref="C12:C13"/>
    <mergeCell ref="D12:D13"/>
    <mergeCell ref="Q14:Q20"/>
    <mergeCell ref="R14:R20"/>
    <mergeCell ref="N15:N16"/>
    <mergeCell ref="E12:E13"/>
    <mergeCell ref="F12:G13"/>
    <mergeCell ref="H12:H13"/>
    <mergeCell ref="I12:I13"/>
    <mergeCell ref="B15:B16"/>
    <mergeCell ref="C15:C16"/>
    <mergeCell ref="D15:D16"/>
    <mergeCell ref="E15:E16"/>
    <mergeCell ref="F15:G15"/>
    <mergeCell ref="F16:G16"/>
  </mergeCells>
  <conditionalFormatting sqref="L14:M27">
    <cfRule type="containsBlanks" dxfId="6" priority="13">
      <formula>LEN(TRIM(L14))=0</formula>
    </cfRule>
  </conditionalFormatting>
  <conditionalFormatting sqref="S14:S24 S26:S27">
    <cfRule type="cellIs" dxfId="5" priority="10" operator="greaterThan">
      <formula>2</formula>
    </cfRule>
  </conditionalFormatting>
  <conditionalFormatting sqref="L25:M25">
    <cfRule type="containsBlanks" dxfId="4" priority="9">
      <formula>LEN(TRIM(L25))=0</formula>
    </cfRule>
  </conditionalFormatting>
  <conditionalFormatting sqref="S25">
    <cfRule type="cellIs" dxfId="3" priority="6" operator="greaterThan">
      <formula>2</formula>
    </cfRule>
  </conditionalFormatting>
  <conditionalFormatting sqref="P14:P27">
    <cfRule type="cellIs" dxfId="2" priority="4" operator="greaterThan">
      <formula>2</formula>
    </cfRule>
    <cfRule type="containsBlanks" dxfId="1" priority="5">
      <formula>LEN(TRIM(P14))=0</formula>
    </cfRule>
  </conditionalFormatting>
  <conditionalFormatting sqref="J14:J27">
    <cfRule type="containsBlanks" dxfId="0" priority="1">
      <formula>LEN(TRIM(J14))=0</formula>
    </cfRule>
  </conditionalFormatting>
  <pageMargins left="0.25" right="0.25" top="0.75" bottom="0.75" header="0.3" footer="0.3"/>
  <pageSetup paperSize="9" scale="81" fitToHeight="0" orientation="landscape" r:id="rId1"/>
  <rowBreaks count="1" manualBreakCount="1">
    <brk id="38" max="18" man="1"/>
  </rowBreaks>
  <ignoredErrors>
    <ignoredError sqref="Q15:R16 D14:E14 D15:E16 Q17:R17 D17:E17 Q18:R18 D18:E18 Q19:R19 D19:E19 Q20:R20 D20:E20 D21:E21 D22:E23 D24:E24 D25:E25 D26:E26 D27:E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Renseignement Etudiants</vt:lpstr>
      <vt:lpstr>L2 SB apès 2019</vt:lpstr>
      <vt:lpstr>Filieres</vt:lpstr>
      <vt:lpstr>Specialite_L</vt:lpstr>
      <vt:lpstr>Specialite_M</vt:lpstr>
      <vt:lpstr>'L2 SB apès 2019'!Zone_d_impression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 touch</dc:creator>
  <cp:lastModifiedBy>GASMI LAYACHI</cp:lastModifiedBy>
  <cp:lastPrinted>2021-01-27T11:23:14Z</cp:lastPrinted>
  <dcterms:created xsi:type="dcterms:W3CDTF">2017-02-21T15:16:59Z</dcterms:created>
  <dcterms:modified xsi:type="dcterms:W3CDTF">2025-06-04T07:27:17Z</dcterms:modified>
</cp:coreProperties>
</file>